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yacucho" sheetId="20" r:id="rId5"/>
    <sheet name="Huancavelica" sheetId="21" r:id="rId6"/>
    <sheet name="Huánuco" sheetId="27" r:id="rId7"/>
    <sheet name="Ica" sheetId="28" r:id="rId8"/>
    <sheet name="Junín" sheetId="29" r:id="rId9"/>
    <sheet name="Pasco" sheetId="30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Centro!#REF!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K27" i="20" l="1"/>
  <c r="S35" i="26"/>
  <c r="E91" i="26"/>
  <c r="H91" i="26"/>
  <c r="O87" i="26"/>
  <c r="I4" i="18" l="1"/>
  <c r="K122" i="26" l="1"/>
  <c r="J122" i="26"/>
  <c r="I122" i="26"/>
  <c r="H122" i="26"/>
  <c r="G122" i="26"/>
  <c r="F122" i="26"/>
  <c r="E122" i="26"/>
  <c r="F147" i="26"/>
  <c r="G147" i="26"/>
  <c r="H147" i="26"/>
  <c r="I147" i="26"/>
  <c r="J147" i="26"/>
  <c r="K147" i="26"/>
  <c r="E147" i="26"/>
  <c r="K135" i="26"/>
  <c r="K128" i="26"/>
  <c r="L121" i="26"/>
  <c r="L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I3" i="26" l="1"/>
  <c r="N122" i="26"/>
  <c r="I87" i="26"/>
  <c r="H87" i="26"/>
  <c r="G87" i="26"/>
  <c r="F87" i="26"/>
  <c r="E87" i="26"/>
  <c r="D87" i="26"/>
  <c r="I86" i="26"/>
  <c r="H86" i="26"/>
  <c r="G86" i="26"/>
  <c r="F86" i="26"/>
  <c r="E86" i="26"/>
  <c r="D86" i="26"/>
  <c r="I85" i="26"/>
  <c r="H85" i="26"/>
  <c r="G85" i="26"/>
  <c r="F85" i="26"/>
  <c r="E85" i="26"/>
  <c r="D85" i="26"/>
  <c r="I84" i="26"/>
  <c r="H84" i="26"/>
  <c r="G84" i="26"/>
  <c r="F84" i="26"/>
  <c r="E84" i="26"/>
  <c r="D84" i="26"/>
  <c r="I83" i="26"/>
  <c r="H83" i="26"/>
  <c r="G83" i="26"/>
  <c r="F83" i="26"/>
  <c r="E83" i="26"/>
  <c r="D83" i="26"/>
  <c r="I82" i="26"/>
  <c r="H82" i="26"/>
  <c r="G82" i="26"/>
  <c r="F82" i="26"/>
  <c r="E82" i="26"/>
  <c r="D82" i="26"/>
  <c r="I81" i="26"/>
  <c r="H81" i="26"/>
  <c r="G81" i="26"/>
  <c r="F81" i="26"/>
  <c r="E81" i="26"/>
  <c r="D81" i="26"/>
  <c r="I80" i="26"/>
  <c r="H80" i="26"/>
  <c r="G80" i="26"/>
  <c r="F80" i="26"/>
  <c r="E80" i="26"/>
  <c r="D80" i="26"/>
  <c r="I79" i="26"/>
  <c r="H79" i="26"/>
  <c r="G79" i="26"/>
  <c r="F79" i="26"/>
  <c r="E79" i="26"/>
  <c r="D79" i="26"/>
  <c r="B4" i="26"/>
  <c r="B4" i="30"/>
  <c r="I3" i="30"/>
  <c r="B3" i="30"/>
  <c r="B4" i="29"/>
  <c r="I3" i="29"/>
  <c r="B3" i="29"/>
  <c r="B4" i="28"/>
  <c r="I3" i="28"/>
  <c r="B3" i="28"/>
  <c r="B4" i="27"/>
  <c r="I3" i="27"/>
  <c r="B3" i="27"/>
  <c r="B4" i="21"/>
  <c r="I3" i="21"/>
  <c r="B3" i="21"/>
  <c r="B4" i="20"/>
  <c r="I3" i="20"/>
  <c r="B3" i="20"/>
  <c r="I3" i="18"/>
  <c r="B4" i="18"/>
  <c r="N83" i="27"/>
  <c r="K83" i="27"/>
  <c r="J83" i="27"/>
  <c r="I83" i="27"/>
  <c r="H83" i="27"/>
  <c r="G83" i="27"/>
  <c r="F83" i="27"/>
  <c r="E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4" i="20"/>
  <c r="L65" i="20"/>
  <c r="L66" i="20"/>
  <c r="L67" i="20"/>
  <c r="L68" i="20"/>
  <c r="L69" i="20"/>
  <c r="L70" i="20"/>
  <c r="N83" i="30"/>
  <c r="K83" i="30"/>
  <c r="J83" i="30"/>
  <c r="I83" i="30"/>
  <c r="H83" i="30"/>
  <c r="G83" i="30"/>
  <c r="F83" i="30"/>
  <c r="E83" i="30"/>
  <c r="L82" i="30"/>
  <c r="L81" i="30"/>
  <c r="L80" i="30"/>
  <c r="L79" i="30"/>
  <c r="L78" i="30"/>
  <c r="L77" i="30"/>
  <c r="L76" i="30"/>
  <c r="L75" i="30"/>
  <c r="L74" i="30"/>
  <c r="L73" i="30"/>
  <c r="L72" i="30"/>
  <c r="L71" i="30"/>
  <c r="L70" i="30"/>
  <c r="L69" i="30"/>
  <c r="L68" i="30"/>
  <c r="L66" i="30"/>
  <c r="L63" i="30"/>
  <c r="L67" i="30"/>
  <c r="L65" i="30"/>
  <c r="L64" i="30"/>
  <c r="N83" i="29"/>
  <c r="K83" i="29"/>
  <c r="J83" i="29"/>
  <c r="I83" i="29"/>
  <c r="H83" i="29"/>
  <c r="G83" i="29"/>
  <c r="F83" i="29"/>
  <c r="E83" i="29"/>
  <c r="L82" i="29"/>
  <c r="L81" i="29"/>
  <c r="L80" i="29"/>
  <c r="L79" i="29"/>
  <c r="L78" i="29"/>
  <c r="L77" i="29"/>
  <c r="L76" i="29"/>
  <c r="L75" i="29"/>
  <c r="L74" i="29"/>
  <c r="L73" i="29"/>
  <c r="L72" i="29"/>
  <c r="L71" i="29"/>
  <c r="L70" i="29"/>
  <c r="L65" i="29"/>
  <c r="L67" i="29"/>
  <c r="L68" i="29"/>
  <c r="L69" i="29"/>
  <c r="L66" i="29"/>
  <c r="L64" i="29"/>
  <c r="L63" i="29"/>
  <c r="N83" i="28"/>
  <c r="K83" i="28"/>
  <c r="J83" i="28"/>
  <c r="I83" i="28"/>
  <c r="H83" i="28"/>
  <c r="G83" i="28"/>
  <c r="F83" i="28"/>
  <c r="E83" i="28"/>
  <c r="L82" i="28"/>
  <c r="L81" i="28"/>
  <c r="L80" i="28"/>
  <c r="L79" i="28"/>
  <c r="L78" i="28"/>
  <c r="L77" i="28"/>
  <c r="L76" i="28"/>
  <c r="L75" i="28"/>
  <c r="L66" i="28"/>
  <c r="L69" i="28"/>
  <c r="L68" i="28"/>
  <c r="L67" i="28"/>
  <c r="L70" i="28"/>
  <c r="L65" i="28"/>
  <c r="L71" i="28"/>
  <c r="L74" i="28"/>
  <c r="L72" i="28"/>
  <c r="L73" i="28"/>
  <c r="L64" i="28"/>
  <c r="L63" i="28"/>
  <c r="N83" i="21"/>
  <c r="K83" i="21"/>
  <c r="J83" i="21"/>
  <c r="I83" i="21"/>
  <c r="H83" i="21"/>
  <c r="G83" i="21"/>
  <c r="F83" i="21"/>
  <c r="E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N83" i="20"/>
  <c r="K83" i="20"/>
  <c r="J83" i="20"/>
  <c r="I83" i="20"/>
  <c r="H83" i="20"/>
  <c r="G83" i="20"/>
  <c r="F83" i="20"/>
  <c r="E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63" i="20"/>
  <c r="L82" i="18"/>
  <c r="L81" i="18"/>
  <c r="L80" i="18"/>
  <c r="L79" i="18"/>
  <c r="L78" i="18"/>
  <c r="L77" i="18"/>
  <c r="L76" i="18"/>
  <c r="L75" i="18"/>
  <c r="L74" i="18"/>
  <c r="L73" i="18"/>
  <c r="L72" i="18"/>
  <c r="L71" i="18"/>
  <c r="L65" i="18"/>
  <c r="L69" i="18"/>
  <c r="L66" i="18"/>
  <c r="L70" i="18"/>
  <c r="L64" i="18"/>
  <c r="L68" i="18"/>
  <c r="L67" i="18"/>
  <c r="K63" i="18"/>
  <c r="K83" i="18" s="1"/>
  <c r="J83" i="18"/>
  <c r="I83" i="18"/>
  <c r="H83" i="18"/>
  <c r="G83" i="18"/>
  <c r="F83" i="18"/>
  <c r="N83" i="18"/>
  <c r="E83" i="18"/>
  <c r="I49" i="30"/>
  <c r="H49" i="30"/>
  <c r="G49" i="30"/>
  <c r="F49" i="30"/>
  <c r="E49" i="30"/>
  <c r="D49" i="30"/>
  <c r="C34" i="30" s="1"/>
  <c r="M48" i="30"/>
  <c r="L48" i="30"/>
  <c r="K48" i="30"/>
  <c r="M47" i="30"/>
  <c r="L47" i="30"/>
  <c r="K47" i="30"/>
  <c r="M46" i="30"/>
  <c r="L46" i="30"/>
  <c r="K46" i="30"/>
  <c r="M45" i="30"/>
  <c r="L45" i="30"/>
  <c r="K45" i="30"/>
  <c r="M44" i="30"/>
  <c r="L44" i="30"/>
  <c r="K44" i="30"/>
  <c r="M43" i="30"/>
  <c r="L43" i="30"/>
  <c r="K43" i="30"/>
  <c r="M42" i="30"/>
  <c r="L42" i="30"/>
  <c r="K42" i="30"/>
  <c r="M41" i="30"/>
  <c r="L41" i="30"/>
  <c r="K41" i="30"/>
  <c r="M40" i="30"/>
  <c r="L40" i="30"/>
  <c r="K40" i="30"/>
  <c r="I49" i="29"/>
  <c r="H49" i="29"/>
  <c r="G49" i="29"/>
  <c r="F49" i="29"/>
  <c r="E49" i="29"/>
  <c r="D49" i="29"/>
  <c r="C34" i="29" s="1"/>
  <c r="M48" i="29"/>
  <c r="L48" i="29"/>
  <c r="K48" i="29"/>
  <c r="M47" i="29"/>
  <c r="L47" i="29"/>
  <c r="K47" i="29"/>
  <c r="M46" i="29"/>
  <c r="L46" i="29"/>
  <c r="K46" i="29"/>
  <c r="M45" i="29"/>
  <c r="L45" i="29"/>
  <c r="K45" i="29"/>
  <c r="M44" i="29"/>
  <c r="L44" i="29"/>
  <c r="K44" i="29"/>
  <c r="M43" i="29"/>
  <c r="L43" i="29"/>
  <c r="K43" i="29"/>
  <c r="M42" i="29"/>
  <c r="L42" i="29"/>
  <c r="K42" i="29"/>
  <c r="M41" i="29"/>
  <c r="L41" i="29"/>
  <c r="K41" i="29"/>
  <c r="M40" i="29"/>
  <c r="L40" i="29"/>
  <c r="K40" i="29"/>
  <c r="I49" i="28"/>
  <c r="H49" i="28"/>
  <c r="G49" i="28"/>
  <c r="F49" i="28"/>
  <c r="E49" i="28"/>
  <c r="D49" i="28"/>
  <c r="C34" i="28" s="1"/>
  <c r="M48" i="28"/>
  <c r="L48" i="28"/>
  <c r="K48" i="28"/>
  <c r="M47" i="28"/>
  <c r="L47" i="28"/>
  <c r="K47" i="28"/>
  <c r="M46" i="28"/>
  <c r="L46" i="28"/>
  <c r="K46" i="28"/>
  <c r="M45" i="28"/>
  <c r="L45" i="28"/>
  <c r="K45" i="28"/>
  <c r="M44" i="28"/>
  <c r="L44" i="28"/>
  <c r="K44" i="28"/>
  <c r="M43" i="28"/>
  <c r="L43" i="28"/>
  <c r="K43" i="28"/>
  <c r="M42" i="28"/>
  <c r="L42" i="28"/>
  <c r="K42" i="28"/>
  <c r="M41" i="28"/>
  <c r="L41" i="28"/>
  <c r="K41" i="28"/>
  <c r="M40" i="28"/>
  <c r="L40" i="28"/>
  <c r="K40" i="28"/>
  <c r="I49" i="27"/>
  <c r="H49" i="27"/>
  <c r="G49" i="27"/>
  <c r="F49" i="27"/>
  <c r="E49" i="27"/>
  <c r="D49" i="27"/>
  <c r="C34" i="27" s="1"/>
  <c r="M48" i="27"/>
  <c r="L48" i="27"/>
  <c r="K48" i="27"/>
  <c r="M47" i="27"/>
  <c r="L47" i="27"/>
  <c r="K47" i="27"/>
  <c r="M46" i="27"/>
  <c r="L46" i="27"/>
  <c r="K46" i="27"/>
  <c r="M45" i="27"/>
  <c r="L45" i="27"/>
  <c r="K45" i="27"/>
  <c r="M44" i="27"/>
  <c r="L44" i="27"/>
  <c r="K44" i="27"/>
  <c r="M43" i="27"/>
  <c r="L43" i="27"/>
  <c r="K43" i="27"/>
  <c r="M42" i="27"/>
  <c r="L42" i="27"/>
  <c r="K42" i="27"/>
  <c r="M41" i="27"/>
  <c r="M49" i="27" s="1"/>
  <c r="L41" i="27"/>
  <c r="K41" i="27"/>
  <c r="M40" i="27"/>
  <c r="L40" i="27"/>
  <c r="K40" i="27"/>
  <c r="I49" i="21"/>
  <c r="H49" i="21"/>
  <c r="G49" i="21"/>
  <c r="F49" i="21"/>
  <c r="E49" i="21"/>
  <c r="D49" i="21"/>
  <c r="C34" i="21" s="1"/>
  <c r="M48" i="21"/>
  <c r="L48" i="21"/>
  <c r="K48" i="21"/>
  <c r="M47" i="21"/>
  <c r="L47" i="21"/>
  <c r="K47" i="21"/>
  <c r="M46" i="21"/>
  <c r="L46" i="21"/>
  <c r="K46" i="21"/>
  <c r="M45" i="21"/>
  <c r="L45" i="21"/>
  <c r="K45" i="21"/>
  <c r="M44" i="21"/>
  <c r="L44" i="21"/>
  <c r="K44" i="21"/>
  <c r="M43" i="21"/>
  <c r="L43" i="21"/>
  <c r="K43" i="21"/>
  <c r="M42" i="21"/>
  <c r="L42" i="21"/>
  <c r="K42" i="21"/>
  <c r="M41" i="21"/>
  <c r="L41" i="21"/>
  <c r="K41" i="21"/>
  <c r="M40" i="21"/>
  <c r="L40" i="21"/>
  <c r="K40" i="21"/>
  <c r="I49" i="20"/>
  <c r="H49" i="20"/>
  <c r="G49" i="20"/>
  <c r="F49" i="20"/>
  <c r="E49" i="20"/>
  <c r="M48" i="20"/>
  <c r="L48" i="20"/>
  <c r="D49" i="20"/>
  <c r="C34" i="20" s="1"/>
  <c r="M47" i="20"/>
  <c r="L47" i="20"/>
  <c r="K47" i="20"/>
  <c r="M46" i="20"/>
  <c r="L46" i="20"/>
  <c r="K46" i="20"/>
  <c r="M45" i="20"/>
  <c r="L45" i="20"/>
  <c r="K45" i="20"/>
  <c r="M44" i="20"/>
  <c r="L44" i="20"/>
  <c r="K44" i="20"/>
  <c r="M43" i="20"/>
  <c r="L43" i="20"/>
  <c r="K43" i="20"/>
  <c r="M42" i="20"/>
  <c r="L42" i="20"/>
  <c r="K42" i="20"/>
  <c r="M41" i="20"/>
  <c r="L41" i="20"/>
  <c r="K41" i="20"/>
  <c r="M40" i="20"/>
  <c r="L40" i="20"/>
  <c r="K40" i="20"/>
  <c r="L41" i="18"/>
  <c r="L42" i="18"/>
  <c r="L43" i="18"/>
  <c r="L44" i="18"/>
  <c r="L45" i="18"/>
  <c r="L46" i="18"/>
  <c r="L47" i="18"/>
  <c r="L48" i="18"/>
  <c r="L40" i="18"/>
  <c r="H49" i="18"/>
  <c r="E49" i="18"/>
  <c r="D48" i="18"/>
  <c r="K41" i="18"/>
  <c r="M41" i="18"/>
  <c r="K42" i="18"/>
  <c r="M42" i="18"/>
  <c r="K43" i="18"/>
  <c r="M43" i="18"/>
  <c r="K44" i="18"/>
  <c r="M44" i="18"/>
  <c r="K45" i="18"/>
  <c r="M45" i="18"/>
  <c r="K46" i="18"/>
  <c r="M46" i="18"/>
  <c r="K47" i="18"/>
  <c r="M47" i="18"/>
  <c r="K48" i="18"/>
  <c r="M48" i="18"/>
  <c r="M40" i="18"/>
  <c r="K40" i="18"/>
  <c r="I49" i="18"/>
  <c r="G49" i="18"/>
  <c r="F49" i="18"/>
  <c r="D49" i="18"/>
  <c r="C34" i="18" s="1"/>
  <c r="L49" i="27" l="1"/>
  <c r="L49" i="21"/>
  <c r="L49" i="20"/>
  <c r="L63" i="18"/>
  <c r="L49" i="18"/>
  <c r="K83" i="26"/>
  <c r="L85" i="26"/>
  <c r="K80" i="26"/>
  <c r="L79" i="26"/>
  <c r="I88" i="26"/>
  <c r="L81" i="26"/>
  <c r="K82" i="26"/>
  <c r="L83" i="26"/>
  <c r="K84" i="26"/>
  <c r="O84" i="26" s="1"/>
  <c r="L87" i="26"/>
  <c r="M80" i="26"/>
  <c r="K81" i="26"/>
  <c r="M82" i="26"/>
  <c r="M84" i="26"/>
  <c r="K85" i="26"/>
  <c r="K87" i="26"/>
  <c r="K86" i="26"/>
  <c r="M86" i="26"/>
  <c r="G88" i="26"/>
  <c r="E88" i="26"/>
  <c r="M79" i="26"/>
  <c r="D88" i="26"/>
  <c r="C73" i="26" s="1"/>
  <c r="H88" i="26"/>
  <c r="M81" i="26"/>
  <c r="L82" i="26"/>
  <c r="M83" i="26"/>
  <c r="L84" i="26"/>
  <c r="M85" i="26"/>
  <c r="L86" i="26"/>
  <c r="M87" i="26"/>
  <c r="L122" i="26"/>
  <c r="K79" i="26"/>
  <c r="L80" i="26"/>
  <c r="F88" i="26"/>
  <c r="M79" i="27"/>
  <c r="L83" i="27"/>
  <c r="M73" i="27" s="1"/>
  <c r="L83" i="30"/>
  <c r="M71" i="30" s="1"/>
  <c r="L83" i="29"/>
  <c r="M71" i="29" s="1"/>
  <c r="M80" i="28"/>
  <c r="L83" i="28"/>
  <c r="M67" i="28" s="1"/>
  <c r="L83" i="21"/>
  <c r="L83" i="20"/>
  <c r="M78" i="20" s="1"/>
  <c r="M76" i="20"/>
  <c r="M80" i="20"/>
  <c r="L83" i="18"/>
  <c r="K49" i="30"/>
  <c r="N49" i="30" s="1"/>
  <c r="L49" i="30"/>
  <c r="M49" i="30"/>
  <c r="K49" i="29"/>
  <c r="N49" i="29" s="1"/>
  <c r="L49" i="29"/>
  <c r="M49" i="29"/>
  <c r="M49" i="28"/>
  <c r="L49" i="28"/>
  <c r="M49" i="21"/>
  <c r="N41" i="30"/>
  <c r="N43" i="29"/>
  <c r="N45" i="29"/>
  <c r="N42" i="29"/>
  <c r="K49" i="28"/>
  <c r="N49" i="28" s="1"/>
  <c r="K49" i="27"/>
  <c r="N49" i="27" s="1"/>
  <c r="K49" i="21"/>
  <c r="N49" i="21" s="1"/>
  <c r="M49" i="20"/>
  <c r="K48" i="20"/>
  <c r="K49" i="20" s="1"/>
  <c r="N49" i="20" s="1"/>
  <c r="K49" i="18"/>
  <c r="N44" i="18" s="1"/>
  <c r="M49" i="18"/>
  <c r="M66" i="27" l="1"/>
  <c r="M81" i="21"/>
  <c r="O83" i="26"/>
  <c r="M63" i="18"/>
  <c r="O85" i="26"/>
  <c r="O86" i="26"/>
  <c r="L88" i="26"/>
  <c r="O82" i="26"/>
  <c r="N46" i="30"/>
  <c r="N43" i="30"/>
  <c r="N45" i="30"/>
  <c r="M88" i="26"/>
  <c r="M122" i="26"/>
  <c r="M105" i="26"/>
  <c r="M121" i="26"/>
  <c r="M115" i="26"/>
  <c r="M112" i="26"/>
  <c r="M106" i="26"/>
  <c r="M109" i="26"/>
  <c r="M103" i="26"/>
  <c r="M119" i="26"/>
  <c r="M116" i="26"/>
  <c r="M110" i="26"/>
  <c r="M113" i="26"/>
  <c r="M107" i="26"/>
  <c r="M104" i="26"/>
  <c r="M120" i="26"/>
  <c r="M114" i="26"/>
  <c r="M117" i="26"/>
  <c r="M111" i="26"/>
  <c r="M108" i="26"/>
  <c r="M102" i="26"/>
  <c r="M118" i="26"/>
  <c r="C97" i="26"/>
  <c r="K88" i="26"/>
  <c r="N79" i="26" s="1"/>
  <c r="M77" i="30"/>
  <c r="M65" i="30"/>
  <c r="M82" i="30"/>
  <c r="M69" i="30"/>
  <c r="M75" i="30"/>
  <c r="M74" i="30"/>
  <c r="M80" i="30"/>
  <c r="M66" i="30"/>
  <c r="M63" i="30"/>
  <c r="M72" i="30"/>
  <c r="M82" i="29"/>
  <c r="M65" i="29"/>
  <c r="M75" i="29"/>
  <c r="M74" i="29"/>
  <c r="M80" i="29"/>
  <c r="M68" i="29"/>
  <c r="M69" i="29"/>
  <c r="M72" i="29"/>
  <c r="M77" i="29"/>
  <c r="M64" i="29"/>
  <c r="M68" i="28"/>
  <c r="M66" i="28"/>
  <c r="M74" i="28"/>
  <c r="M72" i="28"/>
  <c r="M77" i="28"/>
  <c r="M64" i="28"/>
  <c r="M82" i="28"/>
  <c r="M65" i="28"/>
  <c r="M75" i="28"/>
  <c r="M71" i="27"/>
  <c r="M74" i="27"/>
  <c r="M69" i="27"/>
  <c r="M76" i="27"/>
  <c r="M63" i="27"/>
  <c r="M82" i="27"/>
  <c r="M68" i="27"/>
  <c r="M77" i="27"/>
  <c r="M78" i="27"/>
  <c r="M80" i="27"/>
  <c r="M64" i="27"/>
  <c r="M67" i="27"/>
  <c r="M83" i="27"/>
  <c r="M70" i="27"/>
  <c r="M72" i="27"/>
  <c r="M75" i="27"/>
  <c r="M81" i="27"/>
  <c r="M65" i="27"/>
  <c r="M78" i="21"/>
  <c r="M64" i="21"/>
  <c r="M66" i="21"/>
  <c r="M75" i="21"/>
  <c r="M80" i="21"/>
  <c r="M82" i="21"/>
  <c r="M72" i="21"/>
  <c r="M65" i="21"/>
  <c r="M70" i="21"/>
  <c r="M68" i="21"/>
  <c r="M66" i="20"/>
  <c r="M68" i="20"/>
  <c r="M65" i="20"/>
  <c r="M67" i="20"/>
  <c r="M69" i="20"/>
  <c r="M70" i="20"/>
  <c r="M82" i="20"/>
  <c r="M64" i="20"/>
  <c r="M78" i="30"/>
  <c r="M81" i="30"/>
  <c r="M67" i="30"/>
  <c r="M68" i="30"/>
  <c r="M83" i="30"/>
  <c r="M70" i="30"/>
  <c r="M73" i="30"/>
  <c r="M76" i="30"/>
  <c r="M79" i="30"/>
  <c r="M64" i="30"/>
  <c r="M78" i="29"/>
  <c r="M81" i="29"/>
  <c r="M66" i="29"/>
  <c r="M67" i="29"/>
  <c r="M83" i="29"/>
  <c r="M70" i="29"/>
  <c r="M73" i="29"/>
  <c r="M76" i="29"/>
  <c r="M79" i="29"/>
  <c r="M63" i="29"/>
  <c r="M78" i="28"/>
  <c r="M81" i="28"/>
  <c r="M73" i="28"/>
  <c r="M71" i="28"/>
  <c r="M83" i="28"/>
  <c r="M70" i="28"/>
  <c r="M69" i="28"/>
  <c r="M76" i="28"/>
  <c r="M79" i="28"/>
  <c r="M63" i="28"/>
  <c r="C58" i="28" s="1"/>
  <c r="M83" i="21"/>
  <c r="M73" i="21"/>
  <c r="M74" i="21"/>
  <c r="M76" i="21"/>
  <c r="M79" i="21"/>
  <c r="M63" i="21"/>
  <c r="C58" i="21" s="1"/>
  <c r="M69" i="21"/>
  <c r="M67" i="21"/>
  <c r="M77" i="21"/>
  <c r="M71" i="21"/>
  <c r="M81" i="20"/>
  <c r="M79" i="20"/>
  <c r="M77" i="20"/>
  <c r="M75" i="20"/>
  <c r="M73" i="20"/>
  <c r="M71" i="20"/>
  <c r="M83" i="20"/>
  <c r="M74" i="20"/>
  <c r="M72" i="20"/>
  <c r="M63" i="20"/>
  <c r="M83" i="18"/>
  <c r="M79" i="18"/>
  <c r="M75" i="18"/>
  <c r="M71" i="18"/>
  <c r="M70" i="18"/>
  <c r="M67" i="18"/>
  <c r="M82" i="18"/>
  <c r="M78" i="18"/>
  <c r="M74" i="18"/>
  <c r="M65" i="18"/>
  <c r="M81" i="18"/>
  <c r="M77" i="18"/>
  <c r="M73" i="18"/>
  <c r="M69" i="18"/>
  <c r="M64" i="18"/>
  <c r="M80" i="18"/>
  <c r="M76" i="18"/>
  <c r="M72" i="18"/>
  <c r="M66" i="18"/>
  <c r="M68" i="18"/>
  <c r="N47" i="30"/>
  <c r="N42" i="30"/>
  <c r="N48" i="30"/>
  <c r="N44" i="30"/>
  <c r="N40" i="30"/>
  <c r="N40" i="29"/>
  <c r="N47" i="29"/>
  <c r="N48" i="29"/>
  <c r="N41" i="29"/>
  <c r="N44" i="29"/>
  <c r="N46" i="29"/>
  <c r="N43" i="28"/>
  <c r="N46" i="28"/>
  <c r="N40" i="28"/>
  <c r="N42" i="28"/>
  <c r="N45" i="28"/>
  <c r="N48" i="28"/>
  <c r="N47" i="28"/>
  <c r="N41" i="28"/>
  <c r="N44" i="28"/>
  <c r="N43" i="27"/>
  <c r="N46" i="27"/>
  <c r="N44" i="27"/>
  <c r="N42" i="27"/>
  <c r="N45" i="27"/>
  <c r="N48" i="27"/>
  <c r="N47" i="27"/>
  <c r="N41" i="27"/>
  <c r="N40" i="27"/>
  <c r="N43" i="21"/>
  <c r="N46" i="21"/>
  <c r="N44" i="21"/>
  <c r="N42" i="21"/>
  <c r="N45" i="21"/>
  <c r="N48" i="21"/>
  <c r="N47" i="21"/>
  <c r="N41" i="21"/>
  <c r="N40" i="21"/>
  <c r="N41" i="20"/>
  <c r="N44" i="20"/>
  <c r="N40" i="20"/>
  <c r="N47" i="20"/>
  <c r="N42" i="20"/>
  <c r="N46" i="20"/>
  <c r="N48" i="20"/>
  <c r="N45" i="20"/>
  <c r="N43" i="20"/>
  <c r="N43" i="18"/>
  <c r="N42" i="18"/>
  <c r="N47" i="18"/>
  <c r="N46" i="18"/>
  <c r="N41" i="18"/>
  <c r="N49" i="18"/>
  <c r="N40" i="18"/>
  <c r="N45" i="18"/>
  <c r="N48" i="18"/>
  <c r="C58" i="18" l="1"/>
  <c r="N88" i="26"/>
  <c r="N80" i="26"/>
  <c r="N86" i="26"/>
  <c r="N87" i="26"/>
  <c r="N83" i="26"/>
  <c r="N81" i="26"/>
  <c r="N82" i="26"/>
  <c r="N84" i="26"/>
  <c r="N85" i="26"/>
  <c r="C58" i="30"/>
  <c r="C58" i="29"/>
  <c r="C58" i="27"/>
  <c r="C58" i="20"/>
  <c r="N25" i="29" l="1"/>
  <c r="N21" i="29"/>
  <c r="N17" i="29"/>
  <c r="L54" i="26"/>
  <c r="L55" i="26"/>
  <c r="L56" i="26"/>
  <c r="L57" i="26"/>
  <c r="L58" i="26"/>
  <c r="L59" i="26"/>
  <c r="L60" i="26"/>
  <c r="L53" i="26"/>
  <c r="G59" i="26"/>
  <c r="G55" i="26"/>
  <c r="G64" i="26"/>
  <c r="G63" i="26"/>
  <c r="G60" i="26"/>
  <c r="G61" i="26"/>
  <c r="G57" i="26"/>
  <c r="G54" i="26"/>
  <c r="G56" i="26"/>
  <c r="G58" i="26"/>
  <c r="G53" i="26"/>
  <c r="G65" i="26"/>
  <c r="G62" i="26"/>
  <c r="H45" i="26"/>
  <c r="I45" i="26"/>
  <c r="H43" i="26"/>
  <c r="I43" i="26"/>
  <c r="J40" i="26"/>
  <c r="G42" i="26"/>
  <c r="G41" i="26"/>
  <c r="I41" i="26"/>
  <c r="M41" i="26"/>
  <c r="E43" i="26"/>
  <c r="E45" i="26"/>
  <c r="L15" i="26"/>
  <c r="K15" i="26"/>
  <c r="L20" i="26"/>
  <c r="K20" i="26"/>
  <c r="L18" i="26"/>
  <c r="K18" i="26"/>
  <c r="L16" i="26"/>
  <c r="K16" i="26"/>
  <c r="M27" i="26"/>
  <c r="M31" i="26" s="1"/>
  <c r="J27" i="26"/>
  <c r="I27" i="26"/>
  <c r="H27" i="26"/>
  <c r="G27" i="26"/>
  <c r="F27" i="26"/>
  <c r="E27" i="26"/>
  <c r="L19" i="26"/>
  <c r="K19" i="26"/>
  <c r="L23" i="26"/>
  <c r="K23" i="26"/>
  <c r="L22" i="26"/>
  <c r="K22" i="26"/>
  <c r="L25" i="26"/>
  <c r="K25" i="26"/>
  <c r="L26" i="26"/>
  <c r="K26" i="26"/>
  <c r="L17" i="26"/>
  <c r="K17" i="26"/>
  <c r="L21" i="26"/>
  <c r="K21" i="26"/>
  <c r="L24" i="26"/>
  <c r="K24" i="26"/>
  <c r="B3" i="26"/>
  <c r="M25" i="30"/>
  <c r="J25" i="30"/>
  <c r="J41" i="26" s="1"/>
  <c r="I25" i="30"/>
  <c r="H25" i="30"/>
  <c r="H41" i="26" s="1"/>
  <c r="G25" i="30"/>
  <c r="F25" i="30"/>
  <c r="F41" i="26" s="1"/>
  <c r="E25" i="30"/>
  <c r="E41" i="26" s="1"/>
  <c r="L24" i="30"/>
  <c r="K24" i="30"/>
  <c r="L23" i="30"/>
  <c r="K23" i="30"/>
  <c r="L22" i="30"/>
  <c r="K22" i="30"/>
  <c r="L21" i="30"/>
  <c r="K21" i="30"/>
  <c r="L20" i="30"/>
  <c r="K20" i="30"/>
  <c r="L19" i="30"/>
  <c r="K19" i="30"/>
  <c r="L18" i="30"/>
  <c r="K18" i="30"/>
  <c r="L16" i="30"/>
  <c r="K16" i="30"/>
  <c r="L15" i="30"/>
  <c r="K15" i="30"/>
  <c r="L17" i="30"/>
  <c r="K17" i="30"/>
  <c r="M25" i="29"/>
  <c r="M42" i="26" s="1"/>
  <c r="J25" i="29"/>
  <c r="J42" i="26" s="1"/>
  <c r="I25" i="29"/>
  <c r="I42" i="26" s="1"/>
  <c r="H25" i="29"/>
  <c r="H42" i="26" s="1"/>
  <c r="G25" i="29"/>
  <c r="F25" i="29"/>
  <c r="F42" i="26" s="1"/>
  <c r="E25" i="29"/>
  <c r="E42" i="26" s="1"/>
  <c r="L24" i="29"/>
  <c r="K24" i="29"/>
  <c r="N24" i="29" s="1"/>
  <c r="L23" i="29"/>
  <c r="K23" i="29"/>
  <c r="N23" i="29" s="1"/>
  <c r="L22" i="29"/>
  <c r="K22" i="29"/>
  <c r="L21" i="29"/>
  <c r="K21" i="29"/>
  <c r="L20" i="29"/>
  <c r="K20" i="29"/>
  <c r="N20" i="29" s="1"/>
  <c r="L19" i="29"/>
  <c r="K19" i="29"/>
  <c r="N19" i="29" s="1"/>
  <c r="L15" i="29"/>
  <c r="K15" i="29"/>
  <c r="L17" i="29"/>
  <c r="K17" i="29"/>
  <c r="L16" i="29"/>
  <c r="K16" i="29"/>
  <c r="N16" i="29" s="1"/>
  <c r="L18" i="29"/>
  <c r="K18" i="29"/>
  <c r="K25" i="29" s="1"/>
  <c r="N22" i="29" s="1"/>
  <c r="M25" i="28"/>
  <c r="M40" i="26" s="1"/>
  <c r="J25" i="28"/>
  <c r="I25" i="28"/>
  <c r="I40" i="26" s="1"/>
  <c r="H25" i="28"/>
  <c r="H40" i="26" s="1"/>
  <c r="G25" i="28"/>
  <c r="G40" i="26" s="1"/>
  <c r="F25" i="28"/>
  <c r="F40" i="26" s="1"/>
  <c r="E25" i="28"/>
  <c r="E40" i="26" s="1"/>
  <c r="L24" i="28"/>
  <c r="K24" i="28"/>
  <c r="L23" i="28"/>
  <c r="K23" i="28"/>
  <c r="L22" i="28"/>
  <c r="K22" i="28"/>
  <c r="L21" i="28"/>
  <c r="K21" i="28"/>
  <c r="L18" i="28"/>
  <c r="K18" i="28"/>
  <c r="L16" i="28"/>
  <c r="K16" i="28"/>
  <c r="L19" i="28"/>
  <c r="K19" i="28"/>
  <c r="L20" i="28"/>
  <c r="K20" i="28"/>
  <c r="L15" i="28"/>
  <c r="K15" i="28"/>
  <c r="K25" i="28" s="1"/>
  <c r="N25" i="28" s="1"/>
  <c r="L17" i="28"/>
  <c r="K17" i="28"/>
  <c r="M25" i="27"/>
  <c r="M43" i="26" s="1"/>
  <c r="J25" i="27"/>
  <c r="J43" i="26" s="1"/>
  <c r="I25" i="27"/>
  <c r="H25" i="27"/>
  <c r="G25" i="27"/>
  <c r="G43" i="26" s="1"/>
  <c r="F25" i="27"/>
  <c r="F43" i="26" s="1"/>
  <c r="E25" i="27"/>
  <c r="L24" i="27"/>
  <c r="K24" i="27"/>
  <c r="L23" i="27"/>
  <c r="K23" i="27"/>
  <c r="L22" i="27"/>
  <c r="K22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M25" i="21"/>
  <c r="M44" i="26" s="1"/>
  <c r="J25" i="21"/>
  <c r="J44" i="26" s="1"/>
  <c r="I25" i="21"/>
  <c r="I44" i="26" s="1"/>
  <c r="H25" i="21"/>
  <c r="H44" i="26" s="1"/>
  <c r="G25" i="21"/>
  <c r="G44" i="26" s="1"/>
  <c r="F25" i="21"/>
  <c r="F44" i="26" s="1"/>
  <c r="E25" i="21"/>
  <c r="E44" i="26" s="1"/>
  <c r="L24" i="21"/>
  <c r="K24" i="21"/>
  <c r="L23" i="21"/>
  <c r="K23" i="21"/>
  <c r="L22" i="21"/>
  <c r="K22" i="2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M25" i="20"/>
  <c r="M45" i="26" s="1"/>
  <c r="J25" i="20"/>
  <c r="J45" i="26" s="1"/>
  <c r="I25" i="20"/>
  <c r="H25" i="20"/>
  <c r="G25" i="20"/>
  <c r="G45" i="26" s="1"/>
  <c r="F25" i="20"/>
  <c r="F45" i="26" s="1"/>
  <c r="E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K21" i="18"/>
  <c r="L21" i="18"/>
  <c r="K18" i="18"/>
  <c r="L18" i="18"/>
  <c r="K22" i="18"/>
  <c r="L22" i="18"/>
  <c r="K20" i="18"/>
  <c r="L20" i="18"/>
  <c r="K23" i="18"/>
  <c r="L23" i="18"/>
  <c r="K17" i="18"/>
  <c r="L17" i="18"/>
  <c r="K16" i="18"/>
  <c r="L16" i="18"/>
  <c r="K19" i="18"/>
  <c r="L19" i="18"/>
  <c r="K15" i="18"/>
  <c r="L15" i="18"/>
  <c r="B3" i="18"/>
  <c r="M25" i="18"/>
  <c r="M39" i="26" s="1"/>
  <c r="J25" i="18"/>
  <c r="J39" i="26" s="1"/>
  <c r="I25" i="18"/>
  <c r="I39" i="26" s="1"/>
  <c r="H25" i="18"/>
  <c r="H39" i="26" s="1"/>
  <c r="G25" i="18"/>
  <c r="G39" i="26" s="1"/>
  <c r="F25" i="18"/>
  <c r="F39" i="26" s="1"/>
  <c r="E25" i="18"/>
  <c r="E39" i="26" s="1"/>
  <c r="L24" i="18"/>
  <c r="K24" i="18"/>
  <c r="N18" i="28" l="1"/>
  <c r="N24" i="28"/>
  <c r="N17" i="28"/>
  <c r="N20" i="28"/>
  <c r="N16" i="28"/>
  <c r="N21" i="28"/>
  <c r="N23" i="28"/>
  <c r="N19" i="28"/>
  <c r="N22" i="28"/>
  <c r="N23" i="27"/>
  <c r="N16" i="27"/>
  <c r="N18" i="27"/>
  <c r="N22" i="27"/>
  <c r="N24" i="27"/>
  <c r="N19" i="27"/>
  <c r="K25" i="21"/>
  <c r="N18" i="21" s="1"/>
  <c r="L25" i="21"/>
  <c r="N18" i="20"/>
  <c r="N20" i="20"/>
  <c r="N17" i="20"/>
  <c r="N19" i="30"/>
  <c r="N21" i="30"/>
  <c r="K42" i="26"/>
  <c r="N15" i="29"/>
  <c r="N18" i="29"/>
  <c r="N15" i="28"/>
  <c r="L25" i="28"/>
  <c r="L40" i="26" s="1"/>
  <c r="K40" i="26"/>
  <c r="F46" i="26"/>
  <c r="J46" i="26"/>
  <c r="H46" i="26"/>
  <c r="M46" i="26"/>
  <c r="I46" i="26"/>
  <c r="E46" i="26"/>
  <c r="G46" i="26"/>
  <c r="L27" i="26"/>
  <c r="L31" i="26" s="1"/>
  <c r="K27" i="26"/>
  <c r="K25" i="30"/>
  <c r="N16" i="30" s="1"/>
  <c r="L25" i="30"/>
  <c r="L41" i="26" s="1"/>
  <c r="G28" i="30"/>
  <c r="I28" i="30"/>
  <c r="E28" i="30"/>
  <c r="L25" i="29"/>
  <c r="G28" i="29"/>
  <c r="I28" i="29"/>
  <c r="E28" i="29"/>
  <c r="C8" i="28"/>
  <c r="I28" i="28"/>
  <c r="E28" i="28"/>
  <c r="G28" i="28"/>
  <c r="L25" i="27"/>
  <c r="L43" i="26" s="1"/>
  <c r="K25" i="27"/>
  <c r="I28" i="27"/>
  <c r="G28" i="27"/>
  <c r="G28" i="21"/>
  <c r="K25" i="20"/>
  <c r="N16" i="20" s="1"/>
  <c r="L25" i="20"/>
  <c r="L45" i="26" s="1"/>
  <c r="E28" i="20"/>
  <c r="I28" i="20"/>
  <c r="K25" i="18"/>
  <c r="N23" i="18" s="1"/>
  <c r="L25" i="18"/>
  <c r="E28" i="27" l="1"/>
  <c r="N25" i="27"/>
  <c r="K43" i="26"/>
  <c r="N21" i="27"/>
  <c r="N17" i="27"/>
  <c r="N20" i="27"/>
  <c r="N15" i="27"/>
  <c r="N24" i="21"/>
  <c r="N22" i="21"/>
  <c r="E28" i="21"/>
  <c r="N15" i="21"/>
  <c r="N23" i="21"/>
  <c r="N21" i="21"/>
  <c r="K44" i="26"/>
  <c r="N25" i="21"/>
  <c r="N17" i="21"/>
  <c r="N20" i="21"/>
  <c r="I28" i="21"/>
  <c r="C8" i="21"/>
  <c r="L44" i="26"/>
  <c r="N19" i="21"/>
  <c r="N16" i="21"/>
  <c r="N24" i="20"/>
  <c r="G28" i="20"/>
  <c r="N19" i="20"/>
  <c r="N25" i="20"/>
  <c r="K45" i="26"/>
  <c r="N23" i="20"/>
  <c r="N15" i="20"/>
  <c r="N22" i="20"/>
  <c r="N21" i="20"/>
  <c r="I28" i="26"/>
  <c r="K31" i="26"/>
  <c r="N20" i="18"/>
  <c r="N19" i="18"/>
  <c r="N22" i="18"/>
  <c r="N17" i="18"/>
  <c r="N18" i="18"/>
  <c r="N25" i="18"/>
  <c r="N24" i="18"/>
  <c r="N16" i="18"/>
  <c r="N21" i="18"/>
  <c r="N15" i="18"/>
  <c r="N25" i="30"/>
  <c r="N24" i="30"/>
  <c r="N20" i="30"/>
  <c r="N15" i="30"/>
  <c r="N22" i="30"/>
  <c r="N18" i="30"/>
  <c r="K41" i="26"/>
  <c r="N23" i="30"/>
  <c r="N17" i="30"/>
  <c r="C8" i="29"/>
  <c r="L42" i="26"/>
  <c r="K28" i="28"/>
  <c r="L39" i="26"/>
  <c r="I28" i="18"/>
  <c r="K39" i="26"/>
  <c r="E28" i="26"/>
  <c r="G28" i="26"/>
  <c r="K28" i="30"/>
  <c r="C8" i="30"/>
  <c r="K28" i="29"/>
  <c r="C8" i="27"/>
  <c r="K28" i="27"/>
  <c r="K28" i="21"/>
  <c r="C8" i="20"/>
  <c r="K28" i="20"/>
  <c r="G28" i="18"/>
  <c r="E28" i="18"/>
  <c r="C8" i="18" s="1"/>
  <c r="C8" i="26" l="1"/>
  <c r="K46" i="26"/>
  <c r="K28" i="18"/>
  <c r="L46" i="26"/>
  <c r="K28" i="26"/>
</calcChain>
</file>

<file path=xl/sharedStrings.xml><?xml version="1.0" encoding="utf-8"?>
<sst xmlns="http://schemas.openxmlformats.org/spreadsheetml/2006/main" count="663" uniqueCount="153">
  <si>
    <t>Índice</t>
  </si>
  <si>
    <t>Salud</t>
  </si>
  <si>
    <t>Otros</t>
  </si>
  <si>
    <t>Región</t>
  </si>
  <si>
    <t>Elaboración: CIE-PERUCÁMARAS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</si>
  <si>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</si>
  <si>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</si>
  <si>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</si>
  <si>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</si>
  <si>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</si>
  <si>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</si>
  <si>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</si>
  <si>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</si>
  <si>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</si>
  <si>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275</t>
  </si>
  <si>
    <t>Lunes, 29 de enero de 2018</t>
  </si>
  <si>
    <t>(Millones de S/)</t>
  </si>
  <si>
    <t>SECTOR</t>
  </si>
  <si>
    <t>GOB. NACIONAL</t>
  </si>
  <si>
    <t>GOB. REGIONAL</t>
  </si>
  <si>
    <t>GOB. LOCAL</t>
  </si>
  <si>
    <t>TOTAL</t>
  </si>
  <si>
    <t>BENEFICIARIOS DIRECTOS</t>
  </si>
  <si>
    <t>Millones S/</t>
  </si>
  <si>
    <t>N° Proyectos</t>
  </si>
  <si>
    <t>Comercio</t>
  </si>
  <si>
    <t>Educación</t>
  </si>
  <si>
    <t>Esparcimiento</t>
  </si>
  <si>
    <t>Irrigación</t>
  </si>
  <si>
    <t>Riego</t>
  </si>
  <si>
    <t>Saneamiento</t>
  </si>
  <si>
    <t>Transporte</t>
  </si>
  <si>
    <t>Total</t>
  </si>
  <si>
    <t>Cultura</t>
  </si>
  <si>
    <t>Electrificación</t>
  </si>
  <si>
    <t>Seguridad</t>
  </si>
  <si>
    <t>Inversión ejecutada en proyectos Adjudicados y Concluidos en Obras por Impuestos, 2009-2017</t>
  </si>
  <si>
    <t>1. Inversión ejecutada Mediante Obras por Impuestos por sectores, 2009-2017</t>
  </si>
  <si>
    <t>Fuente: Proinversión, al 05 de enero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</si>
  <si>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Proinversión, al 05 de enero 2018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</si>
  <si>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Proinversión, al 05 de enero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</si>
  <si>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Proinversión, al 05 de enero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</si>
  <si>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%</t>
  </si>
  <si>
    <t>Fuente: Proinversión, al 05 de enero 2018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</si>
  <si>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Proinversión, al 05 de enero 2018                            Elaboración: CIE-PERUCÁMARAS</t>
  </si>
  <si>
    <t>Fuente: Proinversión, al 05 de enero 2018</t>
  </si>
  <si>
    <t>Inversión ejecutada en proyectos Adjudicados y Concluidos en Obras por Impuestos por Regiones, 2009-2017</t>
  </si>
  <si>
    <t>(En millones de Soles)</t>
  </si>
  <si>
    <t>Inversión Ejecutada en Obras por Impuestos por Sector</t>
  </si>
  <si>
    <t>(Millones de Soles)</t>
  </si>
  <si>
    <t>Inversión Ejecutada en Obras por Impuestos por Región</t>
  </si>
  <si>
    <t>Años</t>
  </si>
  <si>
    <t>Adjudicado</t>
  </si>
  <si>
    <t>Concluido</t>
  </si>
  <si>
    <t>Acumulado</t>
  </si>
  <si>
    <t>*Monto ejecutado y/o comprometido</t>
  </si>
  <si>
    <t>N° Beneficiados</t>
  </si>
  <si>
    <t>Inversión</t>
  </si>
  <si>
    <t>Inv. Total</t>
  </si>
  <si>
    <t>Benef. Total</t>
  </si>
  <si>
    <t>Totales</t>
  </si>
  <si>
    <t>Proyectos ejecutados y/o comprometidos según estado del proyecto, 2009-2017</t>
  </si>
  <si>
    <t>4. Inversión ejecutada en Obras por Impuestos por años según estado del proyecto, 2009-2017</t>
  </si>
  <si>
    <t>Fuente: MEF                                                                                                                                                                            Elaboración: CIE-PERUCÁMARAS</t>
  </si>
  <si>
    <t>N° Proy</t>
  </si>
  <si>
    <t>%  Inv.</t>
  </si>
  <si>
    <t xml:space="preserve">Empresas que comprometieron recursos mediante Obras por Impuestos </t>
  </si>
  <si>
    <t>(Millones S/)</t>
  </si>
  <si>
    <t>EMPRESA</t>
  </si>
  <si>
    <t>Part. %</t>
  </si>
  <si>
    <t>Compañía Minera Antamina S.A.</t>
  </si>
  <si>
    <t>Interbank</t>
  </si>
  <si>
    <t xml:space="preserve">Antamina - Autopistas del Norte </t>
  </si>
  <si>
    <t>Pesquera Hayduk S.A.</t>
  </si>
  <si>
    <t>Austral Group S.A.A.</t>
  </si>
  <si>
    <t>Compañía Minera Milpo S.A.A.</t>
  </si>
  <si>
    <t>Banco de Crédito del Perú-BCP</t>
  </si>
  <si>
    <t>Tecnología de Alimentos S.A. - TASA</t>
  </si>
  <si>
    <t>N° Benef.</t>
  </si>
  <si>
    <t>Fuente: MEF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</si>
  <si>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2. Inversión ejecutada en Obras por Impuestos por años según estado del proyecto, 2009-2017</t>
  </si>
  <si>
    <t>3. Principales Empresas que financian proyectos mediante Obras por Impuestos</t>
  </si>
  <si>
    <t>AJEPER</t>
  </si>
  <si>
    <t>Kallpa Generación S.A.</t>
  </si>
  <si>
    <t>ASBANC*</t>
  </si>
  <si>
    <t>* Banco de Crédito del Perú,BBVA Banco Continental,Scotiabank Perú S.A.A.,Banco Internacional del Perú S.A.A.,Banco Falabella Perú S.A.,Banco Interamericano de Finanzas S.A.,Banco Financiero del Perú S.A.,Banco Ripley Perú S.A.,Banco Azteca del Perú</t>
  </si>
  <si>
    <t>Complejo Agroindustrial Beta</t>
  </si>
  <si>
    <t>Corporación Aceros Arequipa</t>
  </si>
  <si>
    <t>Electro Dunas S.A.A.</t>
  </si>
  <si>
    <t xml:space="preserve">Empresa de Transportes Perú  Bus S.A. </t>
  </si>
  <si>
    <t>Empresa Shougang Hierro Peru S.A.A.</t>
  </si>
  <si>
    <t>Ferreyros-Fargoline S.A.</t>
  </si>
  <si>
    <t>Minsur S.A.-Tecnología de Alimentos S.A TASA-Inversiones Nacionales de Turismo S.A</t>
  </si>
  <si>
    <t>Optical Thechnologies S.A.C.</t>
  </si>
  <si>
    <t>Red de Energía del Perú S.A. - ISA  REP</t>
  </si>
  <si>
    <t>Telefónica del Perú S.A.A.</t>
  </si>
  <si>
    <t>BCP - Inversiones Centenario</t>
  </si>
  <si>
    <t>Eckerd Perú S.A - Inkafarma y Real Plaza S.R.L.</t>
  </si>
  <si>
    <t>Fressinet Tierra Armada Peru S.A.C.</t>
  </si>
  <si>
    <t>MAKRO SUPERMAYORISTA S.A</t>
  </si>
  <si>
    <t>Unión Andina de Cementos S.A.A. - UNACEM</t>
  </si>
  <si>
    <t>Volcan - Ferreyros - Chinalco</t>
  </si>
  <si>
    <t>Sociedad Minera El Brocal S.A.A.</t>
  </si>
  <si>
    <t>Volcan Compañía Minera S.A.A.</t>
  </si>
  <si>
    <t>Volcan Compañía Minera S.A.A., Ferreyros S.A. y UNIMAQ S.A.</t>
  </si>
  <si>
    <t>Var%</t>
  </si>
  <si>
    <t>ASBANC: Banco de Crédito del Perú,BBVA Banco Continental,Scotiabank Perú S.A.A.,Banco Internacional del Perú S.A.A.,Banco Falabella Perú S.A.,Banco Interamericano de Finanzas S.A.,Banco Financiero del Perú S.A.,Banco Ripley Perú S.A.,Banco Azteca del Perú</t>
  </si>
  <si>
    <t>Ancash</t>
  </si>
  <si>
    <t>Total general</t>
  </si>
  <si>
    <t>Inversión en Obras por Impuestos comprometidas y concluidas en las Regiones, 2011 - 2017</t>
  </si>
  <si>
    <t>((Millones S/)</t>
  </si>
  <si>
    <t>N° de proyectos financiados medainte  Obras por Impuestos,  en las Regiones, 2011 - 2017*</t>
  </si>
  <si>
    <t>*Fecha de buena pro</t>
  </si>
  <si>
    <t>Fuente: MEF                                                                                                                                                                                                                            Elaboración: CIE-PERUCÁMARAS</t>
  </si>
  <si>
    <t>Total Macro Región</t>
  </si>
  <si>
    <t>Total Nacional</t>
  </si>
  <si>
    <t>GR Ancash</t>
  </si>
  <si>
    <t>Mejoramiento de la carretera departamental: Emp.Pe-3N (Cátac) - Túnel Kahuish - Chavín de Huántar - San Marcos - Emp. Pe-14 A (Succha), Provincias de Recuay y Huari, Departamento de Ancash</t>
  </si>
  <si>
    <t>MINSA</t>
  </si>
  <si>
    <t>MEJORAMIENTO DE LOS SERVICIOS DE SALUD DEL HOSPITAL DE HUARMEY, DISTRITO DE HUARMEY, PROVINCIA DE HUARMEY-REGION ANCASH</t>
  </si>
  <si>
    <t>Mejoramiento de los Servicios de Salud del Establecimiento de Salud Huari, distrito y provincia de Huari departamento de Ancash</t>
  </si>
  <si>
    <t>Mejoramiento y Ampliación de los Servicios de Salud del Establecimiento de Salud Llata, distrito de Llata, provincia de Huamalíes - Región Huánuco</t>
  </si>
  <si>
    <t>MINEDU</t>
  </si>
  <si>
    <t xml:space="preserve">Creación del servicio educativo especializado para alumnos del 2do grado de secundaria de educación básica regular con alto desempeño académico de la región Ica </t>
  </si>
  <si>
    <t>GR Pasco</t>
  </si>
  <si>
    <t>Reconstrucción de la infraestructura de saneamiento de Villa Rica - Oxapampa - Pasco.</t>
  </si>
  <si>
    <t>MD San Marcos</t>
  </si>
  <si>
    <t>Construcción y mejoramiento de la carretera Carash – Pujun  - Juprog y empalme KM 106 de la carretera Antamina, distrito de San Marcos – Huari – Ancash</t>
  </si>
  <si>
    <t>GR Junín</t>
  </si>
  <si>
    <t>Mejoramiento de la carretera Valle Yacus: Tramo I (Jauja - Huertas - Molinos - Julcan - Masma - Ataura), Tramo II (Molinos - Barrio Centro Progreso) y Tramo III (Masma - Huamali - Masma Chicche), Provincia de Jauja - Región Junín</t>
  </si>
  <si>
    <t>MD Chavín de Huántar</t>
  </si>
  <si>
    <t>Mejoramiento y ampliación del Servicio de Agua para Riego del Canal Carhuascancha, distrito Chavín de Huántar – Huari – Ancash</t>
  </si>
  <si>
    <t>MP Ica</t>
  </si>
  <si>
    <t>Recuperación de los Servicios Culturales Religiosos y de Tradición Religiosa del Santuario del Señor de Luren del Distrito de Ica, provincia de Ica, Ica</t>
  </si>
  <si>
    <t>Los 10 proyectos de Obras por Impuestos más grandes de la macro región Centro</t>
  </si>
  <si>
    <t>N°</t>
  </si>
  <si>
    <t>Nivel de gob.</t>
  </si>
  <si>
    <t>Empresa</t>
  </si>
  <si>
    <t>adjudicación</t>
  </si>
  <si>
    <t>Proyecto</t>
  </si>
  <si>
    <t>Sector</t>
  </si>
  <si>
    <t>Inversión (Mlls S/)</t>
  </si>
  <si>
    <t>Beneficiarios</t>
  </si>
  <si>
    <t>Fuente: MEF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</si>
  <si>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"Inversión ejecutada y comprometida en Obras por Impuestos - 2009/2017"</t>
  </si>
  <si>
    <t>Macro Región Centro: Inversión ejecutada y comprometida en Obras por Impuestos - 2009/2017</t>
  </si>
  <si>
    <t>Áncash: Inversión ejecutada y comprometida en Obras por Impuestos - 2009/2017</t>
  </si>
  <si>
    <t>Ayacucho: Inversión ejecutada y comprometida en Obras por Impuestos - 2009/2017</t>
  </si>
  <si>
    <t>Huancavelica: Inversión ejecutada y comprometida en Obras por Impuestos - 2009/2017</t>
  </si>
  <si>
    <t>Huánuco: Inversión ejecutada y comprometida en Obras por Impuestos - 2009/2017</t>
  </si>
  <si>
    <t>Ica: Inversión ejecutada y comprometida en Obras por Impuestos - 2009/2017</t>
  </si>
  <si>
    <t>Junín: Inversión ejecutada y comprometida en Obras por Impuestos - 2009/2017</t>
  </si>
  <si>
    <t>Pasco: Inversión ejecutada y comprometida en Obras por Impuestos - 2009/2017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</si>
</sst>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_ * #,##0.0_ ;_ * \-#,##0.0_ ;_ * &quot;-&quot;??_ ;_ @_ "/>
    <numFmt numFmtId="172" formatCode="_ * #,##0_ ;_ * \-#,##0_ ;_ * &quot;-&quot;??_ ;_ @_ "/>
    <numFmt numFmtId="173" formatCode="#,##0.0_ ;\-#,##0.0\ "/>
    <numFmt numFmtId="17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i/>
      <sz val="9"/>
      <color theme="1" tint="0.34998626667073579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9"/>
      <color rgb="FF000000"/>
      <name val="Calibri"/>
      <family val="2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sz val="11"/>
      <color theme="0"/>
      <name val="Calibri"/>
      <family val="2"/>
      <scheme val="minor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color theme="5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5"/>
        <bgColor rgb="FFDCE6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0" fillId="2" borderId="0" xfId="0" applyFont="1" applyFill="1"/>
    <xf numFmtId="0" fontId="10" fillId="2" borderId="0" xfId="0" applyFont="1" applyFill="1" applyBorder="1"/>
    <xf numFmtId="0" fontId="7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0" xfId="0" applyFont="1" applyFill="1" applyBorder="1"/>
    <xf numFmtId="0" fontId="0" fillId="2" borderId="0" xfId="0" applyFill="1" applyBorder="1"/>
    <xf numFmtId="0" fontId="13" fillId="2" borderId="0" xfId="0" applyFont="1" applyFill="1" applyAlignment="1">
      <alignment vertical="center"/>
    </xf>
    <xf numFmtId="0" fontId="3" fillId="0" borderId="0" xfId="2"/>
    <xf numFmtId="164" fontId="20" fillId="4" borderId="0" xfId="1" applyNumberFormat="1" applyFont="1" applyFill="1" applyBorder="1"/>
    <xf numFmtId="43" fontId="20" fillId="4" borderId="0" xfId="0" applyNumberFormat="1" applyFont="1" applyFill="1" applyBorder="1"/>
    <xf numFmtId="172" fontId="20" fillId="4" borderId="0" xfId="0" applyNumberFormat="1" applyFont="1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10" fillId="2" borderId="7" xfId="0" applyFont="1" applyFill="1" applyBorder="1"/>
    <xf numFmtId="0" fontId="10" fillId="2" borderId="2" xfId="0" applyFont="1" applyFill="1" applyBorder="1"/>
    <xf numFmtId="0" fontId="10" fillId="3" borderId="0" xfId="0" applyFont="1" applyFill="1" applyBorder="1"/>
    <xf numFmtId="164" fontId="0" fillId="3" borderId="0" xfId="0" applyNumberFormat="1" applyFill="1" applyBorder="1"/>
    <xf numFmtId="0" fontId="10" fillId="2" borderId="8" xfId="0" applyFont="1" applyFill="1" applyBorder="1"/>
    <xf numFmtId="0" fontId="10" fillId="2" borderId="3" xfId="0" applyFont="1" applyFill="1" applyBorder="1"/>
    <xf numFmtId="0" fontId="10" fillId="2" borderId="9" xfId="0" applyFont="1" applyFill="1" applyBorder="1"/>
    <xf numFmtId="0" fontId="19" fillId="2" borderId="4" xfId="0" applyFont="1" applyFill="1" applyBorder="1" applyAlignment="1"/>
    <xf numFmtId="0" fontId="19" fillId="2" borderId="10" xfId="0" applyFont="1" applyFill="1" applyBorder="1" applyAlignment="1"/>
    <xf numFmtId="0" fontId="19" fillId="2" borderId="11" xfId="0" applyFont="1" applyFill="1" applyBorder="1" applyAlignment="1"/>
    <xf numFmtId="171" fontId="19" fillId="2" borderId="4" xfId="0" applyNumberFormat="1" applyFont="1" applyFill="1" applyBorder="1"/>
    <xf numFmtId="0" fontId="19" fillId="2" borderId="4" xfId="0" applyNumberFormat="1" applyFont="1" applyFill="1" applyBorder="1" applyAlignment="1">
      <alignment horizontal="center" vertical="center"/>
    </xf>
    <xf numFmtId="171" fontId="19" fillId="3" borderId="4" xfId="0" applyNumberFormat="1" applyFont="1" applyFill="1" applyBorder="1"/>
    <xf numFmtId="0" fontId="19" fillId="3" borderId="4" xfId="0" applyNumberFormat="1" applyFont="1" applyFill="1" applyBorder="1" applyAlignment="1">
      <alignment horizontal="center" vertical="center"/>
    </xf>
    <xf numFmtId="172" fontId="19" fillId="2" borderId="4" xfId="0" applyNumberFormat="1" applyFont="1" applyFill="1" applyBorder="1"/>
    <xf numFmtId="171" fontId="24" fillId="4" borderId="4" xfId="0" applyNumberFormat="1" applyFont="1" applyFill="1" applyBorder="1"/>
    <xf numFmtId="0" fontId="24" fillId="4" borderId="4" xfId="0" applyNumberFormat="1" applyFont="1" applyFill="1" applyBorder="1" applyAlignment="1">
      <alignment horizontal="center" vertical="center"/>
    </xf>
    <xf numFmtId="172" fontId="24" fillId="4" borderId="4" xfId="0" applyNumberFormat="1" applyFont="1" applyFill="1" applyBorder="1"/>
    <xf numFmtId="0" fontId="22" fillId="5" borderId="4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24" fillId="4" borderId="10" xfId="0" applyFont="1" applyFill="1" applyBorder="1" applyAlignment="1"/>
    <xf numFmtId="164" fontId="19" fillId="3" borderId="4" xfId="1" applyNumberFormat="1" applyFont="1" applyFill="1" applyBorder="1"/>
    <xf numFmtId="0" fontId="21" fillId="5" borderId="4" xfId="0" applyFont="1" applyFill="1" applyBorder="1" applyAlignment="1">
      <alignment vertical="center"/>
    </xf>
    <xf numFmtId="0" fontId="24" fillId="4" borderId="4" xfId="0" applyFont="1" applyFill="1" applyBorder="1" applyAlignment="1"/>
    <xf numFmtId="0" fontId="17" fillId="2" borderId="0" xfId="0" applyFont="1" applyFill="1" applyBorder="1"/>
    <xf numFmtId="164" fontId="26" fillId="2" borderId="0" xfId="1" applyNumberFormat="1" applyFont="1" applyFill="1" applyBorder="1"/>
    <xf numFmtId="0" fontId="18" fillId="2" borderId="0" xfId="0" applyFont="1" applyFill="1" applyBorder="1" applyAlignment="1"/>
    <xf numFmtId="0" fontId="7" fillId="2" borderId="0" xfId="0" applyFont="1" applyFill="1" applyBorder="1" applyAlignment="1"/>
    <xf numFmtId="0" fontId="0" fillId="2" borderId="0" xfId="0" applyFill="1" applyBorder="1" applyAlignment="1"/>
    <xf numFmtId="0" fontId="25" fillId="3" borderId="4" xfId="0" applyFont="1" applyFill="1" applyBorder="1" applyAlignment="1">
      <alignment horizontal="center" vertical="center"/>
    </xf>
    <xf numFmtId="172" fontId="25" fillId="3" borderId="4" xfId="3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/>
    </xf>
    <xf numFmtId="0" fontId="0" fillId="2" borderId="4" xfId="3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73" fontId="2" fillId="2" borderId="4" xfId="30" applyNumberFormat="1" applyFont="1" applyFill="1" applyBorder="1" applyAlignment="1"/>
    <xf numFmtId="173" fontId="2" fillId="2" borderId="4" xfId="0" applyNumberFormat="1" applyFont="1" applyFill="1" applyBorder="1" applyAlignment="1"/>
    <xf numFmtId="43" fontId="18" fillId="2" borderId="0" xfId="30" applyFont="1" applyFill="1" applyBorder="1" applyAlignment="1">
      <alignment horizontal="center" vertical="center"/>
    </xf>
    <xf numFmtId="0" fontId="2" fillId="2" borderId="4" xfId="3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/>
    <xf numFmtId="3" fontId="29" fillId="2" borderId="4" xfId="0" applyNumberFormat="1" applyFont="1" applyFill="1" applyBorder="1" applyAlignment="1"/>
    <xf numFmtId="3" fontId="26" fillId="2" borderId="4" xfId="0" applyNumberFormat="1" applyFont="1" applyFill="1" applyBorder="1"/>
    <xf numFmtId="164" fontId="16" fillId="2" borderId="0" xfId="1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2" xfId="0" applyFill="1" applyBorder="1" applyAlignment="1"/>
    <xf numFmtId="0" fontId="16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9" xfId="0" applyFill="1" applyBorder="1"/>
    <xf numFmtId="0" fontId="18" fillId="2" borderId="3" xfId="0" applyFont="1" applyFill="1" applyBorder="1" applyAlignment="1">
      <alignment horizontal="left" vertical="center"/>
    </xf>
    <xf numFmtId="0" fontId="31" fillId="3" borderId="4" xfId="0" applyFont="1" applyFill="1" applyBorder="1" applyAlignment="1">
      <alignment horizontal="center" vertical="center"/>
    </xf>
    <xf numFmtId="171" fontId="31" fillId="0" borderId="4" xfId="0" applyNumberFormat="1" applyFont="1" applyFill="1" applyBorder="1"/>
    <xf numFmtId="164" fontId="19" fillId="0" borderId="4" xfId="1" applyNumberFormat="1" applyFont="1" applyFill="1" applyBorder="1" applyAlignment="1">
      <alignment horizontal="center" vertical="center"/>
    </xf>
    <xf numFmtId="171" fontId="31" fillId="6" borderId="4" xfId="0" applyNumberFormat="1" applyFont="1" applyFill="1" applyBorder="1"/>
    <xf numFmtId="164" fontId="19" fillId="6" borderId="4" xfId="1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vertical="center"/>
    </xf>
    <xf numFmtId="0" fontId="31" fillId="2" borderId="11" xfId="0" applyFont="1" applyFill="1" applyBorder="1" applyAlignment="1">
      <alignment vertical="center"/>
    </xf>
    <xf numFmtId="0" fontId="31" fillId="6" borderId="10" xfId="0" applyFont="1" applyFill="1" applyBorder="1" applyAlignment="1">
      <alignment vertical="center"/>
    </xf>
    <xf numFmtId="0" fontId="31" fillId="6" borderId="11" xfId="0" applyFont="1" applyFill="1" applyBorder="1" applyAlignment="1">
      <alignment vertical="center"/>
    </xf>
    <xf numFmtId="171" fontId="31" fillId="2" borderId="4" xfId="0" applyNumberFormat="1" applyFont="1" applyFill="1" applyBorder="1"/>
    <xf numFmtId="164" fontId="19" fillId="2" borderId="4" xfId="1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64" fontId="18" fillId="2" borderId="2" xfId="1" applyNumberFormat="1" applyFont="1" applyFill="1" applyBorder="1" applyAlignment="1">
      <alignment horizontal="center" vertical="center"/>
    </xf>
    <xf numFmtId="172" fontId="31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173" fontId="2" fillId="3" borderId="4" xfId="0" applyNumberFormat="1" applyFont="1" applyFill="1" applyBorder="1" applyAlignment="1"/>
    <xf numFmtId="0" fontId="2" fillId="3" borderId="4" xfId="0" applyNumberFormat="1" applyFont="1" applyFill="1" applyBorder="1" applyAlignment="1">
      <alignment horizontal="center" vertical="center"/>
    </xf>
    <xf numFmtId="3" fontId="29" fillId="3" borderId="4" xfId="0" applyNumberFormat="1" applyFont="1" applyFill="1" applyBorder="1" applyAlignment="1"/>
    <xf numFmtId="171" fontId="31" fillId="3" borderId="4" xfId="0" applyNumberFormat="1" applyFont="1" applyFill="1" applyBorder="1"/>
    <xf numFmtId="164" fontId="19" fillId="3" borderId="4" xfId="1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vertical="center"/>
    </xf>
    <xf numFmtId="164" fontId="20" fillId="7" borderId="0" xfId="1" applyNumberFormat="1" applyFont="1" applyFill="1" applyBorder="1"/>
    <xf numFmtId="43" fontId="20" fillId="7" borderId="0" xfId="0" applyNumberFormat="1" applyFont="1" applyFill="1" applyBorder="1"/>
    <xf numFmtId="172" fontId="20" fillId="7" borderId="0" xfId="0" applyNumberFormat="1" applyFont="1" applyFill="1" applyBorder="1"/>
    <xf numFmtId="164" fontId="0" fillId="2" borderId="0" xfId="0" applyNumberFormat="1" applyFill="1" applyBorder="1"/>
    <xf numFmtId="171" fontId="24" fillId="7" borderId="4" xfId="0" applyNumberFormat="1" applyFont="1" applyFill="1" applyBorder="1"/>
    <xf numFmtId="0" fontId="24" fillId="7" borderId="4" xfId="0" applyNumberFormat="1" applyFont="1" applyFill="1" applyBorder="1" applyAlignment="1">
      <alignment horizontal="center" vertical="center"/>
    </xf>
    <xf numFmtId="172" fontId="24" fillId="7" borderId="4" xfId="0" applyNumberFormat="1" applyFont="1" applyFill="1" applyBorder="1"/>
    <xf numFmtId="0" fontId="24" fillId="7" borderId="0" xfId="0" applyFont="1" applyFill="1" applyBorder="1" applyAlignment="1">
      <alignment horizontal="center"/>
    </xf>
    <xf numFmtId="171" fontId="24" fillId="7" borderId="0" xfId="0" applyNumberFormat="1" applyFont="1" applyFill="1" applyBorder="1"/>
    <xf numFmtId="0" fontId="24" fillId="7" borderId="0" xfId="0" applyNumberFormat="1" applyFont="1" applyFill="1" applyBorder="1" applyAlignment="1">
      <alignment horizontal="center" vertical="center"/>
    </xf>
    <xf numFmtId="164" fontId="32" fillId="7" borderId="4" xfId="1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/>
    <xf numFmtId="0" fontId="33" fillId="3" borderId="10" xfId="0" applyFont="1" applyFill="1" applyBorder="1"/>
    <xf numFmtId="0" fontId="33" fillId="3" borderId="14" xfId="0" applyFont="1" applyFill="1" applyBorder="1"/>
    <xf numFmtId="164" fontId="34" fillId="4" borderId="14" xfId="1" applyNumberFormat="1" applyFont="1" applyFill="1" applyBorder="1"/>
    <xf numFmtId="43" fontId="34" fillId="4" borderId="14" xfId="0" applyNumberFormat="1" applyFont="1" applyFill="1" applyBorder="1"/>
    <xf numFmtId="172" fontId="34" fillId="4" borderId="14" xfId="0" applyNumberFormat="1" applyFont="1" applyFill="1" applyBorder="1"/>
    <xf numFmtId="164" fontId="18" fillId="3" borderId="14" xfId="0" applyNumberFormat="1" applyFont="1" applyFill="1" applyBorder="1"/>
    <xf numFmtId="0" fontId="33" fillId="3" borderId="11" xfId="0" applyFont="1" applyFill="1" applyBorder="1"/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/>
    <xf numFmtId="0" fontId="10" fillId="2" borderId="4" xfId="0" applyFont="1" applyFill="1" applyBorder="1"/>
    <xf numFmtId="4" fontId="17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vertical="center"/>
    </xf>
    <xf numFmtId="0" fontId="10" fillId="2" borderId="5" xfId="0" applyFont="1" applyFill="1" applyBorder="1"/>
    <xf numFmtId="0" fontId="10" fillId="2" borderId="1" xfId="0" applyFont="1" applyFill="1" applyBorder="1"/>
    <xf numFmtId="0" fontId="10" fillId="2" borderId="6" xfId="0" applyFont="1" applyFill="1" applyBorder="1"/>
    <xf numFmtId="172" fontId="19" fillId="2" borderId="4" xfId="0" applyNumberFormat="1" applyFont="1" applyFill="1" applyBorder="1" applyAlignment="1">
      <alignment horizontal="left"/>
    </xf>
    <xf numFmtId="164" fontId="0" fillId="2" borderId="0" xfId="1" applyNumberFormat="1" applyFont="1" applyFill="1" applyBorder="1"/>
    <xf numFmtId="164" fontId="18" fillId="2" borderId="0" xfId="1" applyNumberFormat="1" applyFont="1" applyFill="1" applyBorder="1" applyAlignment="1"/>
    <xf numFmtId="164" fontId="7" fillId="2" borderId="0" xfId="1" applyNumberFormat="1" applyFont="1" applyFill="1" applyBorder="1" applyAlignment="1"/>
    <xf numFmtId="0" fontId="35" fillId="2" borderId="0" xfId="0" applyFont="1" applyFill="1"/>
    <xf numFmtId="174" fontId="35" fillId="2" borderId="0" xfId="0" applyNumberFormat="1" applyFont="1" applyFill="1"/>
    <xf numFmtId="0" fontId="35" fillId="2" borderId="0" xfId="0" applyFont="1" applyFill="1" applyBorder="1"/>
    <xf numFmtId="174" fontId="35" fillId="2" borderId="0" xfId="0" applyNumberFormat="1" applyFont="1" applyFill="1" applyBorder="1"/>
    <xf numFmtId="0" fontId="36" fillId="2" borderId="10" xfId="0" applyFont="1" applyFill="1" applyBorder="1" applyAlignment="1">
      <alignment vertical="center"/>
    </xf>
    <xf numFmtId="0" fontId="36" fillId="2" borderId="11" xfId="0" applyFont="1" applyFill="1" applyBorder="1" applyAlignment="1">
      <alignment vertical="center"/>
    </xf>
    <xf numFmtId="171" fontId="36" fillId="2" borderId="4" xfId="0" applyNumberFormat="1" applyFont="1" applyFill="1" applyBorder="1"/>
    <xf numFmtId="171" fontId="36" fillId="0" borderId="4" xfId="0" applyNumberFormat="1" applyFont="1" applyFill="1" applyBorder="1"/>
    <xf numFmtId="164" fontId="37" fillId="0" borderId="4" xfId="1" applyNumberFormat="1" applyFont="1" applyFill="1" applyBorder="1" applyAlignment="1">
      <alignment horizontal="center" vertical="center"/>
    </xf>
    <xf numFmtId="164" fontId="16" fillId="2" borderId="2" xfId="1" applyNumberFormat="1" applyFont="1" applyFill="1" applyBorder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 wrapText="1"/>
    </xf>
    <xf numFmtId="172" fontId="25" fillId="2" borderId="0" xfId="30" applyNumberFormat="1" applyFont="1" applyFill="1" applyBorder="1" applyAlignment="1">
      <alignment horizontal="center" vertical="center"/>
    </xf>
    <xf numFmtId="172" fontId="2" fillId="2" borderId="3" xfId="3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72" fontId="2" fillId="3" borderId="4" xfId="3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left" vertical="center"/>
    </xf>
    <xf numFmtId="0" fontId="31" fillId="6" borderId="10" xfId="0" applyFont="1" applyFill="1" applyBorder="1" applyAlignment="1">
      <alignment horizontal="left" vertical="center"/>
    </xf>
    <xf numFmtId="0" fontId="31" fillId="6" borderId="11" xfId="0" applyFont="1" applyFill="1" applyBorder="1" applyAlignment="1">
      <alignment horizontal="left" vertical="center"/>
    </xf>
    <xf numFmtId="0" fontId="39" fillId="3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r>
              <a:rPr lang="es-PE" sz="1100">
                <a:latin typeface="Arial Narrow" panose="020B0606020202030204" pitchFamily="34" charset="0"/>
              </a:rPr>
              <a:t>Inversión Comprometida mediante Obras por Impuestos</a:t>
            </a:r>
            <a:r>
              <a:rPr lang="es-PE" sz="1100" baseline="0">
                <a:latin typeface="Arial Narrow" panose="020B0606020202030204" pitchFamily="34" charset="0"/>
              </a:rPr>
              <a:t>, 2009 - 2017</a:t>
            </a:r>
            <a:endParaRPr lang="es-PE" sz="11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8481481481481E-2"/>
          <c:y val="8.8646527777777762E-2"/>
          <c:w val="0.89998333333333336"/>
          <c:h val="0.7170979166666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Centro!$K$78</c:f>
              <c:strCache>
                <c:ptCount val="1"/>
                <c:pt idx="0">
                  <c:v>Inv. 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2048611111111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215624999999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6666666666235E-3"/>
                  <c:y val="7.09965277777777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5.24270833333333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3518518518518519E-3"/>
                  <c:y val="6.883576388888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7037037037037039E-3"/>
                  <c:y val="6.4426041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i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Centro!$C$79:$C$87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Centro!$K$79:$K$87</c:f>
              <c:numCache>
                <c:formatCode>#,##0.0_ ;\-#,##0.0\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9.0585331</c:v>
                </c:pt>
                <c:pt idx="3">
                  <c:v>20.339027999999999</c:v>
                </c:pt>
                <c:pt idx="4">
                  <c:v>169.38687247999999</c:v>
                </c:pt>
                <c:pt idx="5">
                  <c:v>179.88088042999999</c:v>
                </c:pt>
                <c:pt idx="6">
                  <c:v>39.025994859999997</c:v>
                </c:pt>
                <c:pt idx="7">
                  <c:v>362.54959640999999</c:v>
                </c:pt>
                <c:pt idx="8">
                  <c:v>301.03009352999999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79688064"/>
        <c:axId val="79689600"/>
      </c:barChart>
      <c:lineChart>
        <c:grouping val="standard"/>
        <c:varyColors val="0"/>
        <c:ser>
          <c:idx val="1"/>
          <c:order val="1"/>
          <c:tx>
            <c:strRef>
              <c:f>Centro!$L$78</c:f>
              <c:strCache>
                <c:ptCount val="1"/>
                <c:pt idx="0">
                  <c:v>N° Proy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3"/>
            <c:spPr>
              <a:noFill/>
              <a:ln>
                <a:noFill/>
              </a:ln>
            </c:spPr>
          </c:marker>
          <c:dLbls>
            <c:dLbl>
              <c:idx val="2"/>
              <c:layout>
                <c:manualLayout>
                  <c:x val="-3.3690370370370371E-2"/>
                  <c:y val="-9.9615624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982407407407409E-2"/>
                  <c:y val="-0.134893402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686111111111112E-2"/>
                  <c:y val="0.21788437499999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334259259259257E-2"/>
                  <c:y val="8.5592708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982407407407409E-2"/>
                  <c:y val="-0.161351736111111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82407407407409E-2"/>
                  <c:y val="-0.14812256944444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1"/>
                </a:solidFill>
                <a:prstDash val="dash"/>
              </a:ln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Centro!$C$79:$C$87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Centro!$L$79:$L$87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  <c:pt idx="5">
                  <c:v>31</c:v>
                </c:pt>
                <c:pt idx="6">
                  <c:v>11</c:v>
                </c:pt>
                <c:pt idx="7">
                  <c:v>19</c:v>
                </c:pt>
                <c:pt idx="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87360"/>
        <c:axId val="79691136"/>
      </c:lineChart>
      <c:catAx>
        <c:axId val="796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9689600"/>
        <c:crosses val="autoZero"/>
        <c:auto val="1"/>
        <c:lblAlgn val="ctr"/>
        <c:lblOffset val="100"/>
        <c:noMultiLvlLbl val="0"/>
      </c:catAx>
      <c:valAx>
        <c:axId val="79689600"/>
        <c:scaling>
          <c:orientation val="minMax"/>
        </c:scaling>
        <c:delete val="0"/>
        <c:axPos val="l"/>
        <c:numFmt formatCode="#,##0.0_ ;\-#,##0.0\ 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noFill/>
                <a:latin typeface="Arial Narrow" panose="020B0606020202030204" pitchFamily="34" charset="0"/>
              </a:defRPr>
            </a:pPr>
            <a:endParaRPr lang="es-PE"/>
          </a:p>
        </c:txPr>
        <c:crossAx val="79688064"/>
        <c:crosses val="autoZero"/>
        <c:crossBetween val="between"/>
      </c:valAx>
      <c:valAx>
        <c:axId val="79691136"/>
        <c:scaling>
          <c:orientation val="minMax"/>
          <c:max val="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noFill/>
                <a:latin typeface="Arial Narrow" panose="020B0606020202030204" pitchFamily="34" charset="0"/>
              </a:defRPr>
            </a:pPr>
            <a:endParaRPr lang="es-PE"/>
          </a:p>
        </c:txPr>
        <c:crossAx val="85087360"/>
        <c:crosses val="max"/>
        <c:crossBetween val="between"/>
      </c:valAx>
      <c:catAx>
        <c:axId val="8508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6911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Inversión ejecutada y comprometida</a:t>
            </a:r>
            <a:r>
              <a:rPr lang="en-US" sz="1000" baseline="0">
                <a:latin typeface="Arial Narrow" panose="020B0606020202030204" pitchFamily="34" charset="0"/>
              </a:rPr>
              <a:t> </a:t>
            </a:r>
            <a:r>
              <a:rPr lang="en-US" sz="1000">
                <a:latin typeface="Arial Narrow" panose="020B0606020202030204" pitchFamily="34" charset="0"/>
              </a:rPr>
              <a:t>por regiones </a:t>
            </a:r>
            <a:r>
              <a:rPr lang="en-US" sz="1000" b="1" i="0" u="none" strike="noStrike" baseline="0">
                <a:effectLst/>
                <a:latin typeface="Arial Narrow" panose="020B0606020202030204" pitchFamily="34" charset="0"/>
              </a:rPr>
              <a:t>entre 2009 y 2017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1" i="0" u="none" strike="noStrike" baseline="0">
                <a:effectLst/>
                <a:latin typeface="Arial Narrow" panose="020B0606020202030204" pitchFamily="34" charset="0"/>
              </a:rPr>
              <a:t>(Millones de S/)</a:t>
            </a:r>
            <a:endParaRPr lang="en-US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09897393242737"/>
          <c:y val="0.238125"/>
          <c:w val="0.36850184658107649"/>
          <c:h val="0.691319444444444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7.7568435660614055E-2"/>
                  <c:y val="-1.7638888888888971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2269749274378967E-2"/>
                  <c:y val="9.7013888888888886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9.63731348642725E-2"/>
                  <c:y val="-2.6458333333333334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816636368448542E-2"/>
                  <c:y val="-0.1058333333333333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9959592504698355E-2"/>
                  <c:y val="-0.13229166666666667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0516927949467682E-3"/>
                  <c:y val="-0.1234722222222222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4.7011285299645121E-2"/>
                  <c:y val="-0.12347256944444444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Centro!$J$53:$J$59</c:f>
              <c:strCache>
                <c:ptCount val="7"/>
                <c:pt idx="0">
                  <c:v>Áncash</c:v>
                </c:pt>
                <c:pt idx="1">
                  <c:v>Ica</c:v>
                </c:pt>
                <c:pt idx="2">
                  <c:v>Pasco</c:v>
                </c:pt>
                <c:pt idx="3">
                  <c:v>Junín</c:v>
                </c:pt>
                <c:pt idx="4">
                  <c:v>Huánuco</c:v>
                </c:pt>
                <c:pt idx="5">
                  <c:v>Huancavelica</c:v>
                </c:pt>
                <c:pt idx="6">
                  <c:v>Ayacucho</c:v>
                </c:pt>
              </c:strCache>
            </c:strRef>
          </c:cat>
          <c:val>
            <c:numRef>
              <c:f>Centro!$K$53:$K$59</c:f>
              <c:numCache>
                <c:formatCode>_ * #,##0.0_ ;_ * \-#,##0.0_ ;_ * "-"??_ ;_ @_ </c:formatCode>
                <c:ptCount val="7"/>
                <c:pt idx="0">
                  <c:v>555.61232438999991</c:v>
                </c:pt>
                <c:pt idx="1">
                  <c:v>212.80534719000002</c:v>
                </c:pt>
                <c:pt idx="2">
                  <c:v>149.27824878000001</c:v>
                </c:pt>
                <c:pt idx="3">
                  <c:v>77.911260389999995</c:v>
                </c:pt>
                <c:pt idx="4">
                  <c:v>67.177160599999993</c:v>
                </c:pt>
                <c:pt idx="5">
                  <c:v>17.604529660000001</c:v>
                </c:pt>
                <c:pt idx="6">
                  <c:v>0.88212780000000002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6333112343275666"/>
          <c:y val="0.26469618055555555"/>
          <c:w val="0.1257111321262275"/>
          <c:h val="0.46207534722222221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Monto ejecutado y/o comprometido por sector , entre 2009</a:t>
            </a:r>
            <a:r>
              <a:rPr lang="en-US" sz="1050" baseline="0">
                <a:latin typeface="Arial Narrow" panose="020B0606020202030204" pitchFamily="34" charset="0"/>
              </a:rPr>
              <a:t> y  2017</a:t>
            </a:r>
            <a:r>
              <a:rPr lang="en-US" sz="1050">
                <a:latin typeface="Arial Narrow" panose="020B0606020202030204" pitchFamily="34" charset="0"/>
              </a:rPr>
              <a:t> </a:t>
            </a:r>
          </a:p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(Millones</a:t>
            </a:r>
            <a:r>
              <a:rPr lang="en-US" sz="1050" baseline="0">
                <a:latin typeface="Arial Narrow" panose="020B0606020202030204" pitchFamily="34" charset="0"/>
              </a:rPr>
              <a:t> de S/)</a:t>
            </a:r>
            <a:endParaRPr lang="en-US" sz="105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75555555555555"/>
          <c:y val="4.4097222222222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8085185185185"/>
          <c:y val="0.16118055555555555"/>
          <c:w val="0.80349370370370365"/>
          <c:h val="0.702869444444444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Centro!$Q$28:$Q$35</c:f>
              <c:strCache>
                <c:ptCount val="8"/>
                <c:pt idx="0">
                  <c:v>Transporte</c:v>
                </c:pt>
                <c:pt idx="1">
                  <c:v>Salud</c:v>
                </c:pt>
                <c:pt idx="2">
                  <c:v>Educación</c:v>
                </c:pt>
                <c:pt idx="3">
                  <c:v>Saneamiento</c:v>
                </c:pt>
                <c:pt idx="4">
                  <c:v>Riego</c:v>
                </c:pt>
                <c:pt idx="5">
                  <c:v>Seguridad</c:v>
                </c:pt>
                <c:pt idx="6">
                  <c:v>Cultura</c:v>
                </c:pt>
                <c:pt idx="7">
                  <c:v>Otros</c:v>
                </c:pt>
              </c:strCache>
            </c:strRef>
          </c:cat>
          <c:val>
            <c:numRef>
              <c:f>Centro!$R$28:$R$35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Centro!$Q$28:$Q$35</c:f>
              <c:strCache>
                <c:ptCount val="8"/>
                <c:pt idx="0">
                  <c:v>Transporte</c:v>
                </c:pt>
                <c:pt idx="1">
                  <c:v>Salud</c:v>
                </c:pt>
                <c:pt idx="2">
                  <c:v>Educación</c:v>
                </c:pt>
                <c:pt idx="3">
                  <c:v>Saneamiento</c:v>
                </c:pt>
                <c:pt idx="4">
                  <c:v>Riego</c:v>
                </c:pt>
                <c:pt idx="5">
                  <c:v>Seguridad</c:v>
                </c:pt>
                <c:pt idx="6">
                  <c:v>Cultura</c:v>
                </c:pt>
                <c:pt idx="7">
                  <c:v>Otros</c:v>
                </c:pt>
              </c:strCache>
            </c:strRef>
          </c:cat>
          <c:val>
            <c:numRef>
              <c:f>Centro!$S$28:$S$35</c:f>
              <c:numCache>
                <c:formatCode>0.0</c:formatCode>
                <c:ptCount val="8"/>
                <c:pt idx="0">
                  <c:v>306.57164278999994</c:v>
                </c:pt>
                <c:pt idx="1">
                  <c:v>259.66362528000002</c:v>
                </c:pt>
                <c:pt idx="2">
                  <c:v>189.10700085999997</c:v>
                </c:pt>
                <c:pt idx="3">
                  <c:v>163.78857488</c:v>
                </c:pt>
                <c:pt idx="4">
                  <c:v>45.649565920000001</c:v>
                </c:pt>
                <c:pt idx="5">
                  <c:v>42.776859219999999</c:v>
                </c:pt>
                <c:pt idx="6">
                  <c:v>36.825795470000003</c:v>
                </c:pt>
                <c:pt idx="7">
                  <c:v>36.887934389999998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2"/>
        <c:overlap val="40"/>
        <c:axId val="92700672"/>
        <c:axId val="92712960"/>
      </c:barChart>
      <c:catAx>
        <c:axId val="92700672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s-PE"/>
          </a:p>
        </c:txPr>
        <c:crossAx val="92712960"/>
        <c:crosses val="autoZero"/>
        <c:auto val="1"/>
        <c:lblAlgn val="ctr"/>
        <c:lblOffset val="100"/>
        <c:noMultiLvlLbl val="0"/>
      </c:catAx>
      <c:valAx>
        <c:axId val="927129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270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103654</xdr:colOff>
      <xdr:row>5</xdr:row>
      <xdr:rowOff>81242</xdr:rowOff>
    </xdr:from>
    <xdr:to>
      <xdr:col>14</xdr:col>
      <xdr:colOff>776007</xdr:colOff>
      <xdr:row>7</xdr:row>
      <xdr:rowOff>76199</xdr:rowOff>
    </xdr:to>
    <xdr:sp macro="" textlink="">
      <xdr:nvSpPr>
        <xdr:cNvPr id="10" name="9 Flecha derecha"/>
        <xdr:cNvSpPr/>
      </xdr:nvSpPr>
      <xdr:spPr>
        <a:xfrm>
          <a:off x="11038354" y="1033742"/>
          <a:ext cx="672353" cy="37595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733425</xdr:colOff>
      <xdr:row>74</xdr:row>
      <xdr:rowOff>33337</xdr:rowOff>
    </xdr:from>
    <xdr:to>
      <xdr:col>22</xdr:col>
      <xdr:colOff>780375</xdr:colOff>
      <xdr:row>89</xdr:row>
      <xdr:rowOff>55837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693965</xdr:colOff>
      <xdr:row>49</xdr:row>
      <xdr:rowOff>172810</xdr:rowOff>
    </xdr:from>
    <xdr:to>
      <xdr:col>22</xdr:col>
      <xdr:colOff>746358</xdr:colOff>
      <xdr:row>65</xdr:row>
      <xdr:rowOff>4810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673589</xdr:colOff>
      <xdr:row>22</xdr:row>
      <xdr:rowOff>170408</xdr:rowOff>
    </xdr:from>
    <xdr:to>
      <xdr:col>22</xdr:col>
      <xdr:colOff>717177</xdr:colOff>
      <xdr:row>45</xdr:row>
      <xdr:rowOff>108908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0.02999</cdr:x>
      <cdr:y>0.90454</cdr:y>
    </cdr:from>
    <cdr:to>
      <cdr:x>0.23813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25" y="2605088"/>
          <a:ext cx="112395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0.00176</cdr:x>
      <cdr:y>0.92108</cdr:y>
    </cdr:from>
    <cdr:to>
      <cdr:x>1</cdr:x>
      <cdr:y>0.99339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524" y="2652713"/>
          <a:ext cx="5390476" cy="208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, MEF                                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0.04939</cdr:x>
      <cdr:y>0.21332</cdr:y>
    </cdr:from>
    <cdr:to>
      <cdr:x>0.27517</cdr:x>
      <cdr:y>0.28278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66700" y="614350"/>
          <a:ext cx="1219212" cy="200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00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□</a:t>
          </a:r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Inversión en Millones de        S/.</a:t>
          </a:r>
        </a:p>
      </cdr:txBody>
    </cdr:sp>
  </cdr:relSizeAnchor>
  <cdr:relSizeAnchor xmlns:cdr="http://schemas.openxmlformats.org/drawingml/2006/chartDrawing">
    <cdr:from>
      <cdr:x>0.04997</cdr:x>
      <cdr:y>0.29876</cdr:y>
    </cdr:from>
    <cdr:to>
      <cdr:x>0.27575</cdr:x>
      <cdr:y>0.36821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69853" y="860433"/>
          <a:ext cx="1219212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>
              <a:solidFill>
                <a:schemeClr val="tx2"/>
              </a:solidFill>
              <a:latin typeface="Arial Narrow" panose="020B0606020202030204" pitchFamily="34" charset="0"/>
            </a:rPr>
            <a:t>□</a:t>
          </a:r>
          <a:r>
            <a:rPr lang="es-PE" sz="750">
              <a:solidFill>
                <a:schemeClr val="tx2"/>
              </a:solidFill>
              <a:latin typeface="Arial Narrow" panose="020B0606020202030204" pitchFamily="34" charset="0"/>
            </a:rPr>
            <a:t> N°</a:t>
          </a:r>
          <a:r>
            <a:rPr lang="es-PE" sz="750" baseline="0">
              <a:solidFill>
                <a:schemeClr val="tx2"/>
              </a:solidFill>
              <a:latin typeface="Arial Narrow" panose="020B0606020202030204" pitchFamily="34" charset="0"/>
            </a:rPr>
            <a:t> de proyectos adjicados    - - -</a:t>
          </a:r>
          <a:endParaRPr lang="es-PE" sz="750">
            <a:solidFill>
              <a:schemeClr val="tx2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0.99723</cdr:x>
      <cdr:y>0.98292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385063" cy="208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, MEF                                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0.92471</cdr:x>
      <cdr:y>0.28511</cdr:y>
    </cdr:from>
    <cdr:to>
      <cdr:x>0.92471</cdr:x>
      <cdr:y>0.71011</cdr:y>
    </cdr:to>
    <cdr:cxnSp macro="">
      <cdr:nvCxnSpPr>
        <cdr:cNvPr id="4" name="3 Conector recto de flecha"/>
        <cdr:cNvCxnSpPr/>
      </cdr:nvCxnSpPr>
      <cdr:spPr>
        <a:xfrm xmlns:a="http://schemas.openxmlformats.org/drawingml/2006/main">
          <a:off x="4996187" y="821103"/>
          <a:ext cx="0" cy="1224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60000"/>
              <a:lumOff val="40000"/>
            </a:schemeClr>
          </a:solidFill>
          <a:prstDash val="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0.94126</cdr:y>
    </cdr:from>
    <cdr:to>
      <cdr:x>1</cdr:x>
      <cdr:y>0.98576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405086"/>
          <a:ext cx="4320000" cy="208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, MEF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39" t="s">
        <v>14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2:18" ht="19.5" customHeight="1" x14ac:dyDescent="0.25">
      <c r="B4" s="140" t="s">
        <v>144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8" ht="15" customHeight="1" x14ac:dyDescent="0.25">
      <c r="B5" s="141" t="s">
        <v>15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7" t="s">
        <v>152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4.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",+FIXED(I28*100,1),"% ha sido mediante los gobiernos locales  y el ",+FIXED(G28*100,1),"% por el Gobierno Regional.")</f>
        <v>Entre los años 2009-2017 en la región  se han adjudicado 17 proyectos, atendiendo a 136837 beneficiados directos mediante obras por impuestos. El monto total invertido fue de S/ 149.28 millones de los cuales el 61.8% ha sido mediante los gobiernos locales  y el 38.2%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ht="15" customHeight="1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ht="15" customHeight="1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30</v>
      </c>
      <c r="D15" s="31"/>
      <c r="E15" s="32"/>
      <c r="F15" s="33"/>
      <c r="G15" s="32">
        <v>57.041688379999997</v>
      </c>
      <c r="H15" s="33">
        <v>2</v>
      </c>
      <c r="I15" s="32">
        <v>63.170242690000009</v>
      </c>
      <c r="J15" s="33">
        <v>6</v>
      </c>
      <c r="K15" s="34">
        <f t="shared" ref="K15:K24" si="0">+E15+G15+I15</f>
        <v>120.21193107000001</v>
      </c>
      <c r="L15" s="35">
        <f t="shared" ref="L15:L24" si="1">+F15+H15+J15</f>
        <v>8</v>
      </c>
      <c r="M15" s="36">
        <v>116781</v>
      </c>
      <c r="N15" s="47">
        <f t="shared" ref="N15:N24" si="2">+K15/$K$25</f>
        <v>0.80528765612171205</v>
      </c>
      <c r="O15" s="23"/>
    </row>
    <row r="16" spans="2:15" x14ac:dyDescent="0.25">
      <c r="B16" s="22"/>
      <c r="C16" s="30" t="s">
        <v>31</v>
      </c>
      <c r="D16" s="31"/>
      <c r="E16" s="32"/>
      <c r="F16" s="33"/>
      <c r="G16" s="32"/>
      <c r="H16" s="33"/>
      <c r="I16" s="32">
        <v>20.93984365</v>
      </c>
      <c r="J16" s="33">
        <v>6</v>
      </c>
      <c r="K16" s="34">
        <f t="shared" si="0"/>
        <v>20.93984365</v>
      </c>
      <c r="L16" s="35">
        <f t="shared" si="1"/>
        <v>6</v>
      </c>
      <c r="M16" s="36">
        <v>12147</v>
      </c>
      <c r="N16" s="47">
        <f t="shared" si="2"/>
        <v>0.14027391010501647</v>
      </c>
      <c r="O16" s="23"/>
    </row>
    <row r="17" spans="2:15" x14ac:dyDescent="0.25">
      <c r="B17" s="22"/>
      <c r="C17" s="30" t="s">
        <v>26</v>
      </c>
      <c r="D17" s="31"/>
      <c r="E17" s="32"/>
      <c r="F17" s="33"/>
      <c r="G17" s="32"/>
      <c r="H17" s="33"/>
      <c r="I17" s="32">
        <v>8.1264740599999996</v>
      </c>
      <c r="J17" s="33">
        <v>3</v>
      </c>
      <c r="K17" s="34">
        <f t="shared" si="0"/>
        <v>8.1264740599999996</v>
      </c>
      <c r="L17" s="35">
        <f t="shared" si="1"/>
        <v>3</v>
      </c>
      <c r="M17" s="36">
        <v>7909</v>
      </c>
      <c r="N17" s="47">
        <f t="shared" si="2"/>
        <v>5.4438433773271656E-2</v>
      </c>
      <c r="O17" s="23"/>
    </row>
    <row r="18" spans="2:15" x14ac:dyDescent="0.25">
      <c r="B18" s="22"/>
      <c r="C18" s="30"/>
      <c r="D18" s="31"/>
      <c r="E18" s="32"/>
      <c r="F18" s="33"/>
      <c r="G18" s="32"/>
      <c r="H18" s="33"/>
      <c r="I18" s="32"/>
      <c r="J18" s="33"/>
      <c r="K18" s="34">
        <f t="shared" si="0"/>
        <v>0</v>
      </c>
      <c r="L18" s="35">
        <f t="shared" si="1"/>
        <v>0</v>
      </c>
      <c r="M18" s="36"/>
      <c r="N18" s="47">
        <f t="shared" si="2"/>
        <v>0</v>
      </c>
      <c r="O18" s="23"/>
    </row>
    <row r="19" spans="2:15" x14ac:dyDescent="0.25">
      <c r="B19" s="22"/>
      <c r="C19" s="30"/>
      <c r="D19" s="31"/>
      <c r="E19" s="32"/>
      <c r="F19" s="33"/>
      <c r="G19" s="32"/>
      <c r="H19" s="33"/>
      <c r="I19" s="32"/>
      <c r="J19" s="33"/>
      <c r="K19" s="34">
        <f t="shared" si="0"/>
        <v>0</v>
      </c>
      <c r="L19" s="35">
        <f t="shared" si="1"/>
        <v>0</v>
      </c>
      <c r="M19" s="36"/>
      <c r="N19" s="47">
        <f t="shared" si="2"/>
        <v>0</v>
      </c>
      <c r="O19" s="23"/>
    </row>
    <row r="20" spans="2:15" x14ac:dyDescent="0.25">
      <c r="B20" s="22"/>
      <c r="C20" s="30"/>
      <c r="D20" s="31"/>
      <c r="E20" s="32"/>
      <c r="F20" s="33"/>
      <c r="G20" s="32"/>
      <c r="H20" s="33"/>
      <c r="I20" s="32"/>
      <c r="J20" s="33"/>
      <c r="K20" s="34">
        <f t="shared" si="0"/>
        <v>0</v>
      </c>
      <c r="L20" s="35">
        <f t="shared" si="1"/>
        <v>0</v>
      </c>
      <c r="M20" s="36"/>
      <c r="N20" s="47">
        <f t="shared" si="2"/>
        <v>0</v>
      </c>
      <c r="O20" s="23"/>
    </row>
    <row r="21" spans="2:15" x14ac:dyDescent="0.25">
      <c r="B21" s="22"/>
      <c r="C21" s="30"/>
      <c r="D21" s="31"/>
      <c r="E21" s="32"/>
      <c r="F21" s="33"/>
      <c r="G21" s="32"/>
      <c r="H21" s="33"/>
      <c r="I21" s="32"/>
      <c r="J21" s="33"/>
      <c r="K21" s="34">
        <f t="shared" si="0"/>
        <v>0</v>
      </c>
      <c r="L21" s="35">
        <f t="shared" si="1"/>
        <v>0</v>
      </c>
      <c r="M21" s="36"/>
      <c r="N21" s="47">
        <f t="shared" si="2"/>
        <v>0</v>
      </c>
      <c r="O21" s="23"/>
    </row>
    <row r="22" spans="2:15" ht="15" customHeight="1" x14ac:dyDescent="0.25">
      <c r="B22" s="22"/>
      <c r="C22" s="30"/>
      <c r="D22" s="31"/>
      <c r="E22" s="32"/>
      <c r="F22" s="33"/>
      <c r="G22" s="32"/>
      <c r="H22" s="33"/>
      <c r="I22" s="32"/>
      <c r="J22" s="33"/>
      <c r="K22" s="34">
        <f t="shared" si="0"/>
        <v>0</v>
      </c>
      <c r="L22" s="35">
        <f t="shared" si="1"/>
        <v>0</v>
      </c>
      <c r="M22" s="36"/>
      <c r="N22" s="47">
        <f t="shared" si="2"/>
        <v>0</v>
      </c>
      <c r="O22" s="23"/>
    </row>
    <row r="23" spans="2:15" x14ac:dyDescent="0.25">
      <c r="B23" s="22"/>
      <c r="C23" s="30"/>
      <c r="D23" s="31"/>
      <c r="E23" s="32"/>
      <c r="F23" s="33"/>
      <c r="G23" s="32"/>
      <c r="H23" s="33"/>
      <c r="I23" s="32"/>
      <c r="J23" s="33"/>
      <c r="K23" s="34">
        <f t="shared" si="0"/>
        <v>0</v>
      </c>
      <c r="L23" s="35">
        <f t="shared" si="1"/>
        <v>0</v>
      </c>
      <c r="M23" s="36"/>
      <c r="N23" s="47">
        <f t="shared" si="2"/>
        <v>0</v>
      </c>
      <c r="O23" s="23"/>
    </row>
    <row r="24" spans="2:15" x14ac:dyDescent="0.25">
      <c r="B24" s="22"/>
      <c r="C24" s="30"/>
      <c r="D24" s="31"/>
      <c r="E24" s="32"/>
      <c r="F24" s="33"/>
      <c r="G24" s="32"/>
      <c r="H24" s="33"/>
      <c r="I24" s="32"/>
      <c r="J24" s="33"/>
      <c r="K24" s="34">
        <f t="shared" si="0"/>
        <v>0</v>
      </c>
      <c r="L24" s="35">
        <f t="shared" si="1"/>
        <v>0</v>
      </c>
      <c r="M24" s="36"/>
      <c r="N24" s="47">
        <f t="shared" si="2"/>
        <v>0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3">SUM(E15:E24)</f>
        <v>0</v>
      </c>
      <c r="F25" s="38">
        <f t="shared" si="3"/>
        <v>0</v>
      </c>
      <c r="G25" s="37">
        <f t="shared" si="3"/>
        <v>57.041688379999997</v>
      </c>
      <c r="H25" s="38">
        <f t="shared" si="3"/>
        <v>2</v>
      </c>
      <c r="I25" s="37">
        <f t="shared" si="3"/>
        <v>92.236560400000002</v>
      </c>
      <c r="J25" s="38">
        <f t="shared" si="3"/>
        <v>15</v>
      </c>
      <c r="K25" s="37">
        <f t="shared" si="3"/>
        <v>149.27824877999998</v>
      </c>
      <c r="L25" s="38">
        <f t="shared" si="3"/>
        <v>17</v>
      </c>
      <c r="M25" s="39">
        <f t="shared" si="3"/>
        <v>136837</v>
      </c>
      <c r="N25" s="47">
        <f t="shared" ref="N25" si="4">+K25/$K$25</f>
        <v>1</v>
      </c>
      <c r="O25" s="23"/>
    </row>
    <row r="26" spans="2:15" x14ac:dyDescent="0.25">
      <c r="B26" s="22"/>
      <c r="C26" s="147" t="s">
        <v>39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</v>
      </c>
      <c r="F28" s="17"/>
      <c r="G28" s="16">
        <f>+G25/K25</f>
        <v>0.38211654307430709</v>
      </c>
      <c r="H28" s="18"/>
      <c r="I28" s="16">
        <f>+I25/K25</f>
        <v>0.61788345692569302</v>
      </c>
      <c r="J28" s="18"/>
      <c r="K28" s="25">
        <f>+I28+G28+E28</f>
        <v>1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62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ht="15" customHeight="1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82.2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/>
      <c r="J40" s="13"/>
      <c r="K40" s="57">
        <f>+D40+G40</f>
        <v>0</v>
      </c>
      <c r="L40" s="60">
        <f>+E40+H40</f>
        <v>0</v>
      </c>
      <c r="M40" s="61">
        <f>+F40+I40</f>
        <v>0</v>
      </c>
      <c r="N40" s="64">
        <f t="shared" ref="N40:N49" si="5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/>
      <c r="J41" s="13"/>
      <c r="K41" s="57">
        <f t="shared" ref="K41:K48" si="6">+D41+G41</f>
        <v>0</v>
      </c>
      <c r="L41" s="60">
        <f t="shared" ref="L41:L48" si="7">+E41+H41</f>
        <v>0</v>
      </c>
      <c r="M41" s="61">
        <f t="shared" ref="M41:M48" si="8">+F41+I41</f>
        <v>0</v>
      </c>
      <c r="N41" s="64">
        <f t="shared" si="5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>
        <v>9.0585331</v>
      </c>
      <c r="H42" s="55">
        <v>2</v>
      </c>
      <c r="I42" s="63">
        <v>7695</v>
      </c>
      <c r="J42" s="13"/>
      <c r="K42" s="57">
        <f t="shared" si="6"/>
        <v>9.0585331</v>
      </c>
      <c r="L42" s="60">
        <f t="shared" si="7"/>
        <v>2</v>
      </c>
      <c r="M42" s="61">
        <f t="shared" si="8"/>
        <v>7695</v>
      </c>
      <c r="N42" s="64">
        <f t="shared" si="5"/>
        <v>6.0682203697004E-2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>
        <v>14.56763982</v>
      </c>
      <c r="H43" s="55">
        <v>4</v>
      </c>
      <c r="I43" s="63">
        <v>13366</v>
      </c>
      <c r="J43" s="13"/>
      <c r="K43" s="57">
        <f t="shared" si="6"/>
        <v>14.56763982</v>
      </c>
      <c r="L43" s="60">
        <f t="shared" si="7"/>
        <v>4</v>
      </c>
      <c r="M43" s="61">
        <f t="shared" si="8"/>
        <v>13366</v>
      </c>
      <c r="N43" s="64">
        <f t="shared" si="5"/>
        <v>9.7587156461549682E-2</v>
      </c>
      <c r="O43" s="68"/>
    </row>
    <row r="44" spans="2:15" x14ac:dyDescent="0.25">
      <c r="B44" s="65"/>
      <c r="C44" s="53">
        <v>2013</v>
      </c>
      <c r="D44" s="57">
        <v>75.864370339999994</v>
      </c>
      <c r="E44" s="55">
        <v>3</v>
      </c>
      <c r="F44" s="61">
        <v>93652</v>
      </c>
      <c r="G44" s="57">
        <v>34.46874759</v>
      </c>
      <c r="H44" s="55">
        <v>4</v>
      </c>
      <c r="I44" s="63">
        <v>18707</v>
      </c>
      <c r="J44" s="13"/>
      <c r="K44" s="57">
        <f t="shared" si="6"/>
        <v>110.33311792999999</v>
      </c>
      <c r="L44" s="60">
        <f t="shared" si="7"/>
        <v>7</v>
      </c>
      <c r="M44" s="61">
        <f t="shared" si="8"/>
        <v>112359</v>
      </c>
      <c r="N44" s="64">
        <f t="shared" si="5"/>
        <v>0.73911047879858427</v>
      </c>
      <c r="O44" s="68"/>
    </row>
    <row r="45" spans="2:15" x14ac:dyDescent="0.25">
      <c r="B45" s="65"/>
      <c r="C45" s="53">
        <v>2014</v>
      </c>
      <c r="D45" s="57"/>
      <c r="E45" s="55"/>
      <c r="F45" s="61"/>
      <c r="G45" s="57">
        <v>0.50042142000000001</v>
      </c>
      <c r="H45" s="55">
        <v>1</v>
      </c>
      <c r="I45" s="63">
        <v>62</v>
      </c>
      <c r="J45" s="13"/>
      <c r="K45" s="57">
        <f t="shared" si="6"/>
        <v>0.50042142000000001</v>
      </c>
      <c r="L45" s="60">
        <f t="shared" si="7"/>
        <v>1</v>
      </c>
      <c r="M45" s="61">
        <f t="shared" si="8"/>
        <v>62</v>
      </c>
      <c r="N45" s="64">
        <f t="shared" si="5"/>
        <v>3.3522728467795734E-3</v>
      </c>
      <c r="O45" s="68"/>
    </row>
    <row r="46" spans="2:15" x14ac:dyDescent="0.25">
      <c r="B46" s="65"/>
      <c r="C46" s="53">
        <v>2015</v>
      </c>
      <c r="D46" s="57"/>
      <c r="E46" s="55"/>
      <c r="F46" s="61"/>
      <c r="G46" s="57">
        <v>8.4755797400000006</v>
      </c>
      <c r="H46" s="55">
        <v>1</v>
      </c>
      <c r="I46" s="63">
        <v>1605</v>
      </c>
      <c r="J46" s="13"/>
      <c r="K46" s="57">
        <f t="shared" si="6"/>
        <v>8.4755797400000006</v>
      </c>
      <c r="L46" s="60">
        <f t="shared" si="7"/>
        <v>1</v>
      </c>
      <c r="M46" s="61">
        <f t="shared" si="8"/>
        <v>1605</v>
      </c>
      <c r="N46" s="64">
        <f t="shared" si="5"/>
        <v>5.6777057670946776E-2</v>
      </c>
      <c r="O46" s="68"/>
    </row>
    <row r="47" spans="2:15" x14ac:dyDescent="0.25">
      <c r="B47" s="65"/>
      <c r="C47" s="53">
        <v>2016</v>
      </c>
      <c r="D47" s="57">
        <v>6.3429567699999989</v>
      </c>
      <c r="E47" s="55">
        <v>2</v>
      </c>
      <c r="F47" s="61">
        <v>1750</v>
      </c>
      <c r="G47" s="57"/>
      <c r="H47" s="55"/>
      <c r="I47" s="63"/>
      <c r="J47" s="13"/>
      <c r="K47" s="57">
        <f t="shared" si="6"/>
        <v>6.3429567699999989</v>
      </c>
      <c r="L47" s="60">
        <f t="shared" si="7"/>
        <v>2</v>
      </c>
      <c r="M47" s="61">
        <f t="shared" si="8"/>
        <v>1750</v>
      </c>
      <c r="N47" s="64">
        <f t="shared" si="5"/>
        <v>4.2490830525135519E-2</v>
      </c>
      <c r="O47" s="68"/>
    </row>
    <row r="48" spans="2:15" x14ac:dyDescent="0.25">
      <c r="B48" s="65"/>
      <c r="C48" s="53">
        <v>2017</v>
      </c>
      <c r="D48" s="57"/>
      <c r="E48" s="55"/>
      <c r="F48" s="61"/>
      <c r="G48" s="57"/>
      <c r="H48" s="55"/>
      <c r="I48" s="63"/>
      <c r="J48" s="13"/>
      <c r="K48" s="57">
        <f t="shared" si="6"/>
        <v>0</v>
      </c>
      <c r="L48" s="60">
        <f t="shared" si="7"/>
        <v>0</v>
      </c>
      <c r="M48" s="61">
        <f t="shared" si="8"/>
        <v>0</v>
      </c>
      <c r="N48" s="64">
        <f t="shared" si="5"/>
        <v>0</v>
      </c>
      <c r="O48" s="68"/>
    </row>
    <row r="49" spans="2:15" x14ac:dyDescent="0.25">
      <c r="B49" s="65"/>
      <c r="C49" s="53" t="s">
        <v>54</v>
      </c>
      <c r="D49" s="58">
        <f t="shared" ref="D49:I49" si="9">SUM(D40:D48)</f>
        <v>82.207327109999994</v>
      </c>
      <c r="E49" s="56">
        <f t="shared" si="9"/>
        <v>5</v>
      </c>
      <c r="F49" s="62">
        <f t="shared" si="9"/>
        <v>95402</v>
      </c>
      <c r="G49" s="58">
        <f t="shared" si="9"/>
        <v>67.070921670000004</v>
      </c>
      <c r="H49" s="56">
        <f t="shared" si="9"/>
        <v>12</v>
      </c>
      <c r="I49" s="62">
        <f t="shared" si="9"/>
        <v>41435</v>
      </c>
      <c r="J49" s="13"/>
      <c r="K49" s="58">
        <f>SUM(K40:K48)</f>
        <v>149.27824878000001</v>
      </c>
      <c r="L49" s="56">
        <f>SUM(L40:L48)</f>
        <v>17</v>
      </c>
      <c r="M49" s="62">
        <f>SUM(M40:M48)</f>
        <v>136837</v>
      </c>
      <c r="N49" s="64">
        <f t="shared" si="5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ht="15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S/149.3 millones en proyectos mediante obras por impuestos. Entre las principales empresas que se comprometieron figuran: Volcan Compañía Minera S.A.A. con un compromiso de (49.6%), seguido por el Banco de Crédito del Perú-BCP (35.5%)  y el Compañía Minera Milpo S.A.A. (7.3%)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78" t="s">
        <v>103</v>
      </c>
      <c r="D63" s="79"/>
      <c r="E63" s="74">
        <v>5.0657037200000001</v>
      </c>
      <c r="F63" s="74">
        <v>11.691261969999999</v>
      </c>
      <c r="G63" s="74">
        <v>57.284258930000007</v>
      </c>
      <c r="H63" s="74"/>
      <c r="I63" s="74"/>
      <c r="J63" s="74"/>
      <c r="K63" s="74"/>
      <c r="L63" s="74">
        <f t="shared" ref="L63:L70" si="10">SUM(E63:K63)</f>
        <v>74.041224620000008</v>
      </c>
      <c r="M63" s="75">
        <f t="shared" ref="M63:M70" si="11">+L63/$L$83</f>
        <v>0.49599472947407658</v>
      </c>
      <c r="N63" s="74">
        <v>119087</v>
      </c>
      <c r="O63" s="68"/>
    </row>
    <row r="64" spans="2:15" x14ac:dyDescent="0.25">
      <c r="B64" s="65"/>
      <c r="C64" s="78" t="s">
        <v>76</v>
      </c>
      <c r="D64" s="79"/>
      <c r="E64" s="74"/>
      <c r="F64" s="74"/>
      <c r="G64" s="74">
        <v>53.048859</v>
      </c>
      <c r="H64" s="74"/>
      <c r="I64" s="74"/>
      <c r="J64" s="74"/>
      <c r="K64" s="74"/>
      <c r="L64" s="74">
        <f t="shared" si="10"/>
        <v>53.048859</v>
      </c>
      <c r="M64" s="75">
        <f t="shared" si="11"/>
        <v>0.35536897996560218</v>
      </c>
      <c r="N64" s="74">
        <v>11663</v>
      </c>
      <c r="O64" s="68"/>
    </row>
    <row r="65" spans="2:15" x14ac:dyDescent="0.25">
      <c r="B65" s="65"/>
      <c r="C65" s="78" t="s">
        <v>75</v>
      </c>
      <c r="D65" s="79"/>
      <c r="E65" s="74">
        <v>3.9928293799999999</v>
      </c>
      <c r="F65" s="74"/>
      <c r="G65" s="74"/>
      <c r="H65" s="74">
        <v>0.50042142000000001</v>
      </c>
      <c r="I65" s="74"/>
      <c r="J65" s="74">
        <v>6.3429567699999989</v>
      </c>
      <c r="K65" s="74"/>
      <c r="L65" s="74">
        <f t="shared" si="10"/>
        <v>10.836207569999999</v>
      </c>
      <c r="M65" s="75">
        <f t="shared" si="11"/>
        <v>7.2590666480619986E-2</v>
      </c>
      <c r="N65" s="74">
        <v>3397</v>
      </c>
      <c r="O65" s="68"/>
    </row>
    <row r="66" spans="2:15" x14ac:dyDescent="0.25">
      <c r="B66" s="65"/>
      <c r="C66" s="78" t="s">
        <v>104</v>
      </c>
      <c r="D66" s="79"/>
      <c r="E66" s="74"/>
      <c r="F66" s="74"/>
      <c r="G66" s="74"/>
      <c r="H66" s="74"/>
      <c r="I66" s="74">
        <v>8.4755797400000006</v>
      </c>
      <c r="J66" s="74"/>
      <c r="K66" s="74"/>
      <c r="L66" s="74">
        <f t="shared" si="10"/>
        <v>8.4755797400000006</v>
      </c>
      <c r="M66" s="75">
        <f t="shared" si="11"/>
        <v>5.6777057670946776E-2</v>
      </c>
      <c r="N66" s="74">
        <v>1605</v>
      </c>
      <c r="O66" s="68"/>
    </row>
    <row r="67" spans="2:15" x14ac:dyDescent="0.25">
      <c r="B67" s="65"/>
      <c r="C67" s="78" t="s">
        <v>102</v>
      </c>
      <c r="D67" s="79"/>
      <c r="E67" s="74"/>
      <c r="F67" s="74">
        <v>2.8763778499999999</v>
      </c>
      <c r="G67" s="74"/>
      <c r="H67" s="74"/>
      <c r="I67" s="74"/>
      <c r="J67" s="74"/>
      <c r="K67" s="74"/>
      <c r="L67" s="74">
        <f t="shared" si="10"/>
        <v>2.8763778499999999</v>
      </c>
      <c r="M67" s="75">
        <f t="shared" si="11"/>
        <v>1.9268566408754462E-2</v>
      </c>
      <c r="N67" s="74">
        <v>1085</v>
      </c>
      <c r="O67" s="68"/>
    </row>
    <row r="68" spans="2:15" x14ac:dyDescent="0.25">
      <c r="B68" s="65"/>
      <c r="C68" s="184"/>
      <c r="D68" s="185"/>
      <c r="E68" s="76"/>
      <c r="F68" s="76"/>
      <c r="G68" s="76"/>
      <c r="H68" s="76"/>
      <c r="I68" s="76"/>
      <c r="J68" s="76"/>
      <c r="K68" s="76"/>
      <c r="L68" s="76">
        <f t="shared" si="10"/>
        <v>0</v>
      </c>
      <c r="M68" s="77">
        <f t="shared" si="11"/>
        <v>0</v>
      </c>
      <c r="N68" s="76"/>
      <c r="O68" s="68"/>
    </row>
    <row r="69" spans="2:15" x14ac:dyDescent="0.25">
      <c r="B69" s="65"/>
      <c r="C69" s="184"/>
      <c r="D69" s="185"/>
      <c r="E69" s="76"/>
      <c r="F69" s="76"/>
      <c r="G69" s="76"/>
      <c r="H69" s="76"/>
      <c r="I69" s="76"/>
      <c r="J69" s="76"/>
      <c r="K69" s="76"/>
      <c r="L69" s="76">
        <f t="shared" si="10"/>
        <v>0</v>
      </c>
      <c r="M69" s="77">
        <f t="shared" si="11"/>
        <v>0</v>
      </c>
      <c r="N69" s="76"/>
      <c r="O69" s="68"/>
    </row>
    <row r="70" spans="2:15" x14ac:dyDescent="0.25">
      <c r="B70" s="65"/>
      <c r="C70" s="184"/>
      <c r="D70" s="185"/>
      <c r="E70" s="76"/>
      <c r="F70" s="76"/>
      <c r="G70" s="76"/>
      <c r="H70" s="76"/>
      <c r="I70" s="76"/>
      <c r="J70" s="76"/>
      <c r="K70" s="76"/>
      <c r="L70" s="76">
        <f t="shared" si="10"/>
        <v>0</v>
      </c>
      <c r="M70" s="77">
        <f t="shared" si="11"/>
        <v>0</v>
      </c>
      <c r="N70" s="76"/>
      <c r="O70" s="68"/>
    </row>
    <row r="71" spans="2:15" x14ac:dyDescent="0.25">
      <c r="B71" s="65"/>
      <c r="C71" s="184"/>
      <c r="D71" s="185"/>
      <c r="E71" s="76"/>
      <c r="F71" s="76"/>
      <c r="G71" s="76"/>
      <c r="H71" s="76"/>
      <c r="I71" s="76"/>
      <c r="J71" s="76"/>
      <c r="K71" s="76"/>
      <c r="L71" s="76">
        <f t="shared" ref="L71:L82" si="12">SUM(E71:K71)</f>
        <v>0</v>
      </c>
      <c r="M71" s="77">
        <f t="shared" ref="M71:M83" si="13">+L71/$L$83</f>
        <v>0</v>
      </c>
      <c r="N71" s="76"/>
      <c r="O71" s="68"/>
    </row>
    <row r="72" spans="2:15" x14ac:dyDescent="0.25">
      <c r="B72" s="65"/>
      <c r="C72" s="184"/>
      <c r="D72" s="185"/>
      <c r="E72" s="76"/>
      <c r="F72" s="76"/>
      <c r="G72" s="76"/>
      <c r="H72" s="76"/>
      <c r="I72" s="76"/>
      <c r="J72" s="76"/>
      <c r="K72" s="76"/>
      <c r="L72" s="76">
        <f t="shared" si="12"/>
        <v>0</v>
      </c>
      <c r="M72" s="77">
        <f t="shared" si="13"/>
        <v>0</v>
      </c>
      <c r="N72" s="76"/>
      <c r="O72" s="68"/>
    </row>
    <row r="73" spans="2:15" x14ac:dyDescent="0.25">
      <c r="B73" s="65"/>
      <c r="C73" s="184"/>
      <c r="D73" s="185"/>
      <c r="E73" s="76"/>
      <c r="F73" s="76"/>
      <c r="G73" s="76"/>
      <c r="H73" s="76"/>
      <c r="I73" s="76"/>
      <c r="J73" s="76"/>
      <c r="K73" s="76"/>
      <c r="L73" s="76">
        <f t="shared" si="12"/>
        <v>0</v>
      </c>
      <c r="M73" s="77">
        <f t="shared" si="13"/>
        <v>0</v>
      </c>
      <c r="N73" s="76"/>
      <c r="O73" s="68"/>
    </row>
    <row r="74" spans="2:15" x14ac:dyDescent="0.25">
      <c r="B74" s="65"/>
      <c r="C74" s="184"/>
      <c r="D74" s="185"/>
      <c r="E74" s="76"/>
      <c r="F74" s="76"/>
      <c r="G74" s="76"/>
      <c r="H74" s="76"/>
      <c r="I74" s="76"/>
      <c r="J74" s="76"/>
      <c r="K74" s="76"/>
      <c r="L74" s="76">
        <f t="shared" si="12"/>
        <v>0</v>
      </c>
      <c r="M74" s="77">
        <f t="shared" si="13"/>
        <v>0</v>
      </c>
      <c r="N74" s="76"/>
      <c r="O74" s="68"/>
    </row>
    <row r="75" spans="2:15" x14ac:dyDescent="0.25">
      <c r="B75" s="65"/>
      <c r="C75" s="184"/>
      <c r="D75" s="185"/>
      <c r="E75" s="76"/>
      <c r="F75" s="76"/>
      <c r="G75" s="76"/>
      <c r="H75" s="76"/>
      <c r="I75" s="76"/>
      <c r="J75" s="76"/>
      <c r="K75" s="76"/>
      <c r="L75" s="76">
        <f t="shared" si="12"/>
        <v>0</v>
      </c>
      <c r="M75" s="77">
        <f t="shared" si="13"/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2"/>
        <v>0</v>
      </c>
      <c r="M76" s="77">
        <f t="shared" si="13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2"/>
        <v>0</v>
      </c>
      <c r="M77" s="77">
        <f t="shared" si="13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2"/>
        <v>0</v>
      </c>
      <c r="M78" s="77">
        <f t="shared" si="13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2"/>
        <v>0</v>
      </c>
      <c r="M79" s="77">
        <f t="shared" si="13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2"/>
        <v>0</v>
      </c>
      <c r="M80" s="77">
        <f t="shared" si="13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2"/>
        <v>0</v>
      </c>
      <c r="M81" s="77">
        <f t="shared" si="13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2"/>
        <v>0</v>
      </c>
      <c r="M82" s="77">
        <f t="shared" si="13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4">SUM(E63:E69)</f>
        <v>9.0585331</v>
      </c>
      <c r="F83" s="74">
        <f t="shared" ref="F83:K83" si="15">SUM(F63:F82)</f>
        <v>14.56763982</v>
      </c>
      <c r="G83" s="74">
        <f t="shared" si="15"/>
        <v>110.33311793000001</v>
      </c>
      <c r="H83" s="74">
        <f t="shared" si="15"/>
        <v>0.50042142000000001</v>
      </c>
      <c r="I83" s="74">
        <f t="shared" si="15"/>
        <v>8.4755797400000006</v>
      </c>
      <c r="J83" s="74">
        <f t="shared" si="15"/>
        <v>6.3429567699999989</v>
      </c>
      <c r="K83" s="74">
        <f t="shared" si="15"/>
        <v>0</v>
      </c>
      <c r="L83" s="74">
        <f>SUM(L63:L82)</f>
        <v>149.27824878000001</v>
      </c>
      <c r="M83" s="75">
        <f t="shared" si="13"/>
        <v>1</v>
      </c>
      <c r="N83" s="74">
        <f>SUM(N63:N82)</f>
        <v>136837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sortState ref="C63:N67">
    <sortCondition descending="1" ref="L63:L67"/>
  </sortState>
  <mergeCells count="44">
    <mergeCell ref="C82:D82"/>
    <mergeCell ref="C83:D83"/>
    <mergeCell ref="C84:N84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8:D68"/>
    <mergeCell ref="C69:D69"/>
    <mergeCell ref="C70:D70"/>
    <mergeCell ref="C71:D71"/>
    <mergeCell ref="C62:D62"/>
    <mergeCell ref="C50:I50"/>
    <mergeCell ref="C57:N57"/>
    <mergeCell ref="C58:N59"/>
    <mergeCell ref="F61:K61"/>
    <mergeCell ref="C60:N60"/>
    <mergeCell ref="C33:N33"/>
    <mergeCell ref="C34:N34"/>
    <mergeCell ref="C36:I36"/>
    <mergeCell ref="C37:I37"/>
    <mergeCell ref="C38:C39"/>
    <mergeCell ref="D38:F38"/>
    <mergeCell ref="G38:I38"/>
    <mergeCell ref="K38:M38"/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42" t="s">
        <v>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2:15" x14ac:dyDescent="0.25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2:15" x14ac:dyDescent="0.25"/>
    <row r="11" spans="2:15" x14ac:dyDescent="0.25">
      <c r="G11" s="6"/>
    </row>
    <row r="12" spans="2:15" x14ac:dyDescent="0.25">
      <c r="F12" s="6" t="s">
        <v>5</v>
      </c>
      <c r="G12" s="6"/>
      <c r="J12" s="2">
        <v>2</v>
      </c>
    </row>
    <row r="13" spans="2:15" x14ac:dyDescent="0.25">
      <c r="G13" s="6" t="s">
        <v>6</v>
      </c>
      <c r="J13" s="2">
        <v>3</v>
      </c>
    </row>
    <row r="14" spans="2:15" x14ac:dyDescent="0.25">
      <c r="G14" s="6" t="s">
        <v>7</v>
      </c>
      <c r="J14" s="2">
        <v>4</v>
      </c>
    </row>
    <row r="15" spans="2:15" x14ac:dyDescent="0.25">
      <c r="G15" s="6" t="s">
        <v>8</v>
      </c>
      <c r="J15" s="2">
        <v>5</v>
      </c>
    </row>
    <row r="16" spans="2:15" x14ac:dyDescent="0.25">
      <c r="G16" s="6" t="s">
        <v>9</v>
      </c>
      <c r="J16" s="2">
        <v>6</v>
      </c>
    </row>
    <row r="17" spans="7:10" x14ac:dyDescent="0.25">
      <c r="G17" s="15" t="s">
        <v>10</v>
      </c>
      <c r="J17" s="2">
        <v>7</v>
      </c>
    </row>
    <row r="18" spans="7:10" x14ac:dyDescent="0.25">
      <c r="G18" s="6" t="s">
        <v>11</v>
      </c>
      <c r="J18" s="2">
        <v>8</v>
      </c>
    </row>
    <row r="19" spans="7:10" x14ac:dyDescent="0.25">
      <c r="G19" s="6" t="s">
        <v>12</v>
      </c>
      <c r="J19" s="2">
        <v>9</v>
      </c>
    </row>
    <row r="20" spans="7:10" x14ac:dyDescent="0.25">
      <c r="G20" s="15" t="s">
        <v>13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67"/>
  <sheetViews>
    <sheetView zoomScale="85" zoomScaleNormal="85" workbookViewId="0">
      <selection activeCell="A11" sqref="A11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2:15" x14ac:dyDescent="0.25">
      <c r="B1" s="186" t="s">
        <v>145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2:15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+C96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+C72</f>
        <v>2.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x14ac:dyDescent="0.25">
      <c r="B8" s="22"/>
      <c r="C8" s="166" t="str">
        <f>+CONCATENATE("Entre los años 2009-2017 en la macroregión  se han adjudicado ",+L27," proyectos, atendiendo a ",+M27," beneficiados directos mediante obras por impuestos. El monto total invertido fue de S/ ",+FIXED(K27)," millones de los cuales el ",+FIXED(E28*100,1),"% ha sido mediante el Gobierno Nacional y el ",+FIXED(G28*100,1),"% por el Gobierno Regional.")</f>
        <v>Entre los años 2009-2017 en la macroregión  se han adjudicado 103 proyectos, atendiendo a 4676800 beneficiados directos mediante obras por impuestos. El monto total invertido fue de S/ 1,081.27 millones de los cuales el 33.4% ha sido mediante el Gobierno Nacional y el 27.6%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31</v>
      </c>
      <c r="D15" s="31"/>
      <c r="E15" s="32"/>
      <c r="F15" s="33"/>
      <c r="G15" s="32">
        <v>138.96735845999999</v>
      </c>
      <c r="H15" s="33">
        <v>2</v>
      </c>
      <c r="I15" s="32">
        <v>167.60428432999998</v>
      </c>
      <c r="J15" s="33">
        <v>29</v>
      </c>
      <c r="K15" s="34">
        <f t="shared" ref="K15:K26" si="0">+E15+G15+I15</f>
        <v>306.57164278999994</v>
      </c>
      <c r="L15" s="35">
        <f t="shared" ref="L15:L26" si="1">+F15+H15+J15</f>
        <v>31</v>
      </c>
      <c r="M15" s="36">
        <v>388341</v>
      </c>
      <c r="N15" s="13"/>
      <c r="O15" s="23"/>
    </row>
    <row r="16" spans="2:15" x14ac:dyDescent="0.25">
      <c r="B16" s="22"/>
      <c r="C16" s="30" t="s">
        <v>1</v>
      </c>
      <c r="D16" s="31"/>
      <c r="E16" s="32">
        <v>237.09293778</v>
      </c>
      <c r="F16" s="33">
        <v>3</v>
      </c>
      <c r="G16" s="32">
        <v>9.3887990000000006</v>
      </c>
      <c r="H16" s="33">
        <v>1</v>
      </c>
      <c r="I16" s="32">
        <v>13.181888500000001</v>
      </c>
      <c r="J16" s="33">
        <v>2</v>
      </c>
      <c r="K16" s="34">
        <f t="shared" si="0"/>
        <v>259.66362528000002</v>
      </c>
      <c r="L16" s="35">
        <f t="shared" si="1"/>
        <v>6</v>
      </c>
      <c r="M16" s="36">
        <v>219337</v>
      </c>
      <c r="N16" s="13"/>
      <c r="O16" s="23"/>
    </row>
    <row r="17" spans="2:20" x14ac:dyDescent="0.25">
      <c r="B17" s="22"/>
      <c r="C17" s="30" t="s">
        <v>26</v>
      </c>
      <c r="D17" s="31"/>
      <c r="E17" s="32">
        <v>91.790247239999999</v>
      </c>
      <c r="F17" s="33">
        <v>6</v>
      </c>
      <c r="G17" s="32">
        <v>52.642677069999991</v>
      </c>
      <c r="H17" s="33">
        <v>9</v>
      </c>
      <c r="I17" s="32">
        <v>44.674076550000002</v>
      </c>
      <c r="J17" s="33">
        <v>11</v>
      </c>
      <c r="K17" s="34">
        <f t="shared" si="0"/>
        <v>189.10700085999997</v>
      </c>
      <c r="L17" s="35">
        <f t="shared" si="1"/>
        <v>26</v>
      </c>
      <c r="M17" s="36">
        <v>93949</v>
      </c>
      <c r="N17" s="13"/>
      <c r="O17" s="23"/>
    </row>
    <row r="18" spans="2:20" x14ac:dyDescent="0.25">
      <c r="B18" s="22"/>
      <c r="C18" s="30" t="s">
        <v>30</v>
      </c>
      <c r="D18" s="31"/>
      <c r="E18" s="32">
        <v>15.737773000000001</v>
      </c>
      <c r="F18" s="33">
        <v>1</v>
      </c>
      <c r="G18" s="32">
        <v>57.041688379999997</v>
      </c>
      <c r="H18" s="33">
        <v>2</v>
      </c>
      <c r="I18" s="32">
        <v>91.009113499999998</v>
      </c>
      <c r="J18" s="33">
        <v>14</v>
      </c>
      <c r="K18" s="34">
        <f t="shared" si="0"/>
        <v>163.78857488</v>
      </c>
      <c r="L18" s="35">
        <f t="shared" si="1"/>
        <v>17</v>
      </c>
      <c r="M18" s="36">
        <v>131708</v>
      </c>
      <c r="N18" s="13"/>
      <c r="O18" s="23"/>
    </row>
    <row r="19" spans="2:20" x14ac:dyDescent="0.25">
      <c r="B19" s="22"/>
      <c r="C19" s="30" t="s">
        <v>29</v>
      </c>
      <c r="D19" s="31"/>
      <c r="E19" s="32">
        <v>6.2927692799999999</v>
      </c>
      <c r="F19" s="33">
        <v>3</v>
      </c>
      <c r="G19" s="32">
        <v>5.6704122699999999</v>
      </c>
      <c r="H19" s="33">
        <v>1</v>
      </c>
      <c r="I19" s="32">
        <v>33.686384369999999</v>
      </c>
      <c r="J19" s="33">
        <v>2</v>
      </c>
      <c r="K19" s="34">
        <f t="shared" si="0"/>
        <v>45.649565920000001</v>
      </c>
      <c r="L19" s="35">
        <f t="shared" si="1"/>
        <v>6</v>
      </c>
      <c r="M19" s="36">
        <v>6043</v>
      </c>
      <c r="N19" s="13"/>
      <c r="O19" s="23"/>
    </row>
    <row r="20" spans="2:20" x14ac:dyDescent="0.25">
      <c r="B20" s="22"/>
      <c r="C20" s="30" t="s">
        <v>35</v>
      </c>
      <c r="D20" s="31"/>
      <c r="E20" s="32">
        <v>10.74597977</v>
      </c>
      <c r="F20" s="33">
        <v>4</v>
      </c>
      <c r="G20" s="32">
        <v>16.259112510000001</v>
      </c>
      <c r="H20" s="33">
        <v>1</v>
      </c>
      <c r="I20" s="32">
        <v>15.771766939999999</v>
      </c>
      <c r="J20" s="33">
        <v>2</v>
      </c>
      <c r="K20" s="34">
        <f t="shared" si="0"/>
        <v>42.776859219999999</v>
      </c>
      <c r="L20" s="35">
        <f t="shared" si="1"/>
        <v>7</v>
      </c>
      <c r="M20" s="36">
        <v>1129045</v>
      </c>
      <c r="N20" s="13"/>
      <c r="O20" s="23"/>
    </row>
    <row r="21" spans="2:20" x14ac:dyDescent="0.25">
      <c r="B21" s="22"/>
      <c r="C21" s="30" t="s">
        <v>33</v>
      </c>
      <c r="D21" s="31"/>
      <c r="E21" s="32"/>
      <c r="F21" s="33"/>
      <c r="G21" s="32"/>
      <c r="H21" s="33"/>
      <c r="I21" s="32">
        <v>36.825795470000003</v>
      </c>
      <c r="J21" s="33">
        <v>2</v>
      </c>
      <c r="K21" s="34">
        <f t="shared" si="0"/>
        <v>36.825795470000003</v>
      </c>
      <c r="L21" s="35">
        <f t="shared" si="1"/>
        <v>2</v>
      </c>
      <c r="M21" s="36">
        <v>902593</v>
      </c>
      <c r="N21" s="13"/>
      <c r="O21" s="23"/>
    </row>
    <row r="22" spans="2:20" x14ac:dyDescent="0.25">
      <c r="B22" s="22"/>
      <c r="C22" s="30" t="s">
        <v>28</v>
      </c>
      <c r="D22" s="31"/>
      <c r="E22" s="32"/>
      <c r="F22" s="33"/>
      <c r="G22" s="32">
        <v>18.518459829999998</v>
      </c>
      <c r="H22" s="33">
        <v>1</v>
      </c>
      <c r="I22" s="32"/>
      <c r="J22" s="33"/>
      <c r="K22" s="34">
        <f t="shared" si="0"/>
        <v>18.518459829999998</v>
      </c>
      <c r="L22" s="35">
        <f t="shared" si="1"/>
        <v>1</v>
      </c>
      <c r="M22" s="36">
        <v>2185</v>
      </c>
      <c r="N22" s="13"/>
      <c r="O22" s="23"/>
    </row>
    <row r="23" spans="2:20" x14ac:dyDescent="0.25">
      <c r="B23" s="22"/>
      <c r="C23" s="30" t="s">
        <v>2</v>
      </c>
      <c r="D23" s="31"/>
      <c r="E23" s="32"/>
      <c r="F23" s="33"/>
      <c r="G23" s="32"/>
      <c r="H23" s="33"/>
      <c r="I23" s="32">
        <v>8.5434940899999994</v>
      </c>
      <c r="J23" s="33">
        <v>2</v>
      </c>
      <c r="K23" s="34">
        <f t="shared" si="0"/>
        <v>8.5434940899999994</v>
      </c>
      <c r="L23" s="35">
        <f t="shared" si="1"/>
        <v>2</v>
      </c>
      <c r="M23" s="36">
        <v>1751539</v>
      </c>
      <c r="N23" s="13"/>
      <c r="O23" s="23"/>
    </row>
    <row r="24" spans="2:20" x14ac:dyDescent="0.25">
      <c r="B24" s="22"/>
      <c r="C24" s="30" t="s">
        <v>25</v>
      </c>
      <c r="D24" s="31"/>
      <c r="E24" s="32"/>
      <c r="F24" s="33"/>
      <c r="G24" s="32"/>
      <c r="H24" s="33"/>
      <c r="I24" s="32">
        <v>6.0992171100000006</v>
      </c>
      <c r="J24" s="33">
        <v>2</v>
      </c>
      <c r="K24" s="34">
        <f t="shared" si="0"/>
        <v>6.0992171100000006</v>
      </c>
      <c r="L24" s="35">
        <f t="shared" si="1"/>
        <v>2</v>
      </c>
      <c r="M24" s="36">
        <v>45338</v>
      </c>
      <c r="N24" s="13"/>
      <c r="O24" s="23"/>
    </row>
    <row r="25" spans="2:20" x14ac:dyDescent="0.25">
      <c r="B25" s="22"/>
      <c r="C25" s="30" t="s">
        <v>27</v>
      </c>
      <c r="D25" s="31"/>
      <c r="E25" s="32"/>
      <c r="F25" s="33"/>
      <c r="G25" s="32"/>
      <c r="H25" s="33"/>
      <c r="I25" s="32">
        <v>3.0827127699999997</v>
      </c>
      <c r="J25" s="33">
        <v>2</v>
      </c>
      <c r="K25" s="34">
        <f t="shared" si="0"/>
        <v>3.0827127699999997</v>
      </c>
      <c r="L25" s="35">
        <f t="shared" si="1"/>
        <v>2</v>
      </c>
      <c r="M25" s="36">
        <v>5636</v>
      </c>
      <c r="N25" s="13"/>
      <c r="O25" s="23"/>
    </row>
    <row r="26" spans="2:20" x14ac:dyDescent="0.25">
      <c r="B26" s="22"/>
      <c r="C26" s="30" t="s">
        <v>34</v>
      </c>
      <c r="D26" s="31"/>
      <c r="E26" s="32"/>
      <c r="F26" s="33"/>
      <c r="G26" s="32"/>
      <c r="H26" s="33"/>
      <c r="I26" s="32">
        <v>0.64405058999999998</v>
      </c>
      <c r="J26" s="33">
        <v>1</v>
      </c>
      <c r="K26" s="34">
        <f t="shared" si="0"/>
        <v>0.64405058999999998</v>
      </c>
      <c r="L26" s="35">
        <f t="shared" si="1"/>
        <v>1</v>
      </c>
      <c r="M26" s="36">
        <v>1086</v>
      </c>
      <c r="N26" s="13"/>
      <c r="O26" s="23"/>
      <c r="P26" s="129"/>
      <c r="Q26" s="129"/>
      <c r="R26" s="129"/>
      <c r="S26" s="129"/>
      <c r="T26" s="129"/>
    </row>
    <row r="27" spans="2:20" x14ac:dyDescent="0.25">
      <c r="B27" s="22"/>
      <c r="C27" s="165" t="s">
        <v>114</v>
      </c>
      <c r="D27" s="165"/>
      <c r="E27" s="37">
        <f t="shared" ref="E27:M27" si="2">SUM(E15:E26)</f>
        <v>361.65970707000002</v>
      </c>
      <c r="F27" s="38">
        <f t="shared" si="2"/>
        <v>17</v>
      </c>
      <c r="G27" s="37">
        <f t="shared" si="2"/>
        <v>298.48850751999998</v>
      </c>
      <c r="H27" s="38">
        <f t="shared" si="2"/>
        <v>17</v>
      </c>
      <c r="I27" s="37">
        <f t="shared" si="2"/>
        <v>421.12278422000003</v>
      </c>
      <c r="J27" s="38">
        <f t="shared" si="2"/>
        <v>69</v>
      </c>
      <c r="K27" s="37">
        <f t="shared" si="2"/>
        <v>1081.2709988099998</v>
      </c>
      <c r="L27" s="38">
        <f t="shared" si="2"/>
        <v>103</v>
      </c>
      <c r="M27" s="39">
        <f t="shared" si="2"/>
        <v>4676800</v>
      </c>
      <c r="N27" s="13"/>
      <c r="O27" s="23"/>
      <c r="P27" s="129"/>
      <c r="Q27" s="129"/>
      <c r="R27" s="129"/>
      <c r="S27" s="129"/>
      <c r="T27" s="129"/>
    </row>
    <row r="28" spans="2:20" x14ac:dyDescent="0.25">
      <c r="B28" s="22"/>
      <c r="C28" s="108"/>
      <c r="D28" s="109"/>
      <c r="E28" s="110">
        <f>+E27/K27</f>
        <v>0.33447647025401317</v>
      </c>
      <c r="F28" s="111"/>
      <c r="G28" s="110">
        <f>+G27/K27</f>
        <v>0.27605337408337371</v>
      </c>
      <c r="H28" s="112"/>
      <c r="I28" s="110">
        <f>+I27/K27</f>
        <v>0.38947015566261334</v>
      </c>
      <c r="J28" s="112"/>
      <c r="K28" s="113">
        <f>+I28+G28+E28</f>
        <v>1.0000000000000002</v>
      </c>
      <c r="L28" s="109"/>
      <c r="M28" s="114"/>
      <c r="N28" s="8"/>
      <c r="O28" s="23"/>
      <c r="P28" s="129"/>
      <c r="Q28" s="129" t="s">
        <v>31</v>
      </c>
      <c r="R28" s="129"/>
      <c r="S28" s="130">
        <v>306.57164278999994</v>
      </c>
      <c r="T28" s="129"/>
    </row>
    <row r="29" spans="2:20" x14ac:dyDescent="0.25">
      <c r="B29" s="22"/>
      <c r="C29" s="148" t="s">
        <v>38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3"/>
      <c r="O29" s="23"/>
      <c r="P29" s="129"/>
      <c r="Q29" s="129" t="s">
        <v>1</v>
      </c>
      <c r="R29" s="129"/>
      <c r="S29" s="130">
        <v>259.66362528000002</v>
      </c>
      <c r="T29" s="129"/>
    </row>
    <row r="30" spans="2:20" x14ac:dyDescent="0.25">
      <c r="B30" s="22"/>
      <c r="C30" s="1"/>
      <c r="D30" s="1"/>
      <c r="E30" s="104"/>
      <c r="F30" s="105"/>
      <c r="G30" s="104"/>
      <c r="H30" s="105"/>
      <c r="I30" s="1"/>
      <c r="J30" s="107" t="s">
        <v>115</v>
      </c>
      <c r="K30" s="100">
        <v>3785.4015476110008</v>
      </c>
      <c r="L30" s="101">
        <v>319</v>
      </c>
      <c r="M30" s="102">
        <v>14725459.003081743</v>
      </c>
      <c r="N30" s="13"/>
      <c r="O30" s="23"/>
      <c r="P30" s="129"/>
      <c r="Q30" s="129" t="s">
        <v>26</v>
      </c>
      <c r="R30" s="129"/>
      <c r="S30" s="130">
        <v>189.10700085999997</v>
      </c>
      <c r="T30" s="129"/>
    </row>
    <row r="31" spans="2:20" x14ac:dyDescent="0.25">
      <c r="B31" s="22"/>
      <c r="C31" s="103"/>
      <c r="D31" s="103"/>
      <c r="E31" s="104"/>
      <c r="F31" s="105"/>
      <c r="G31" s="104"/>
      <c r="H31" s="105"/>
      <c r="I31" s="1"/>
      <c r="J31" s="107" t="s">
        <v>69</v>
      </c>
      <c r="K31" s="106">
        <f>+K27/K30</f>
        <v>0.28564235133585741</v>
      </c>
      <c r="L31" s="106">
        <f>+L27/L30</f>
        <v>0.32288401253918497</v>
      </c>
      <c r="M31" s="106">
        <f>+M27/M30</f>
        <v>0.31759960752471211</v>
      </c>
      <c r="N31" s="13"/>
      <c r="O31" s="23"/>
      <c r="P31" s="129"/>
      <c r="Q31" s="129" t="s">
        <v>30</v>
      </c>
      <c r="R31" s="129"/>
      <c r="S31" s="130">
        <v>163.78857488</v>
      </c>
      <c r="T31" s="129"/>
    </row>
    <row r="32" spans="2:20" x14ac:dyDescent="0.25"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3"/>
      <c r="P32" s="129"/>
      <c r="Q32" s="129" t="s">
        <v>29</v>
      </c>
      <c r="R32" s="129"/>
      <c r="S32" s="130">
        <v>45.649565920000001</v>
      </c>
      <c r="T32" s="129"/>
    </row>
    <row r="33" spans="2:23" x14ac:dyDescent="0.25">
      <c r="B33" s="22"/>
      <c r="C33" s="8"/>
      <c r="D33" s="8"/>
      <c r="E33" s="96"/>
      <c r="F33" s="97"/>
      <c r="G33" s="96"/>
      <c r="H33" s="98"/>
      <c r="I33" s="96"/>
      <c r="J33" s="98"/>
      <c r="K33" s="99"/>
      <c r="L33" s="8"/>
      <c r="M33" s="8"/>
      <c r="N33" s="8"/>
      <c r="O33" s="23"/>
      <c r="P33" s="129"/>
      <c r="Q33" s="129" t="s">
        <v>35</v>
      </c>
      <c r="R33" s="129"/>
      <c r="S33" s="130">
        <v>42.776859219999999</v>
      </c>
      <c r="T33" s="129"/>
    </row>
    <row r="34" spans="2:23" s="13" customFormat="1" x14ac:dyDescent="0.25">
      <c r="B34" s="2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3"/>
      <c r="P34" s="131"/>
      <c r="Q34" s="131" t="s">
        <v>33</v>
      </c>
      <c r="R34" s="131"/>
      <c r="S34" s="132">
        <v>36.825795470000003</v>
      </c>
      <c r="T34" s="131"/>
      <c r="U34" s="9"/>
      <c r="V34" s="9"/>
      <c r="W34" s="9"/>
    </row>
    <row r="35" spans="2:23" x14ac:dyDescent="0.25">
      <c r="B35" s="22"/>
      <c r="C35" s="8"/>
      <c r="D35" s="170" t="s">
        <v>46</v>
      </c>
      <c r="E35" s="170"/>
      <c r="F35" s="170"/>
      <c r="G35" s="170"/>
      <c r="H35" s="170"/>
      <c r="I35" s="170"/>
      <c r="J35" s="170"/>
      <c r="K35" s="170"/>
      <c r="L35" s="170"/>
      <c r="M35" s="170"/>
      <c r="N35" s="8"/>
      <c r="O35" s="23"/>
      <c r="P35" s="129"/>
      <c r="Q35" s="129" t="s">
        <v>2</v>
      </c>
      <c r="R35" s="129"/>
      <c r="S35" s="130">
        <f>SUM(S41:S45)</f>
        <v>36.887934389999998</v>
      </c>
      <c r="T35" s="129"/>
    </row>
    <row r="36" spans="2:23" x14ac:dyDescent="0.25">
      <c r="B36" s="22"/>
      <c r="C36" s="8"/>
      <c r="D36" s="150" t="s">
        <v>47</v>
      </c>
      <c r="E36" s="150"/>
      <c r="F36" s="150"/>
      <c r="G36" s="150"/>
      <c r="H36" s="150"/>
      <c r="I36" s="150"/>
      <c r="J36" s="150"/>
      <c r="K36" s="150"/>
      <c r="L36" s="150"/>
      <c r="M36" s="150"/>
      <c r="N36" s="8"/>
      <c r="O36" s="23"/>
      <c r="P36" s="129"/>
      <c r="Q36" s="129"/>
      <c r="R36" s="129"/>
      <c r="S36" s="129"/>
      <c r="T36" s="129"/>
    </row>
    <row r="37" spans="2:23" ht="15" customHeight="1" x14ac:dyDescent="0.25">
      <c r="B37" s="22"/>
      <c r="C37" s="13"/>
      <c r="D37" s="151" t="s">
        <v>3</v>
      </c>
      <c r="E37" s="174" t="s">
        <v>18</v>
      </c>
      <c r="F37" s="175"/>
      <c r="G37" s="174" t="s">
        <v>19</v>
      </c>
      <c r="H37" s="175"/>
      <c r="I37" s="174" t="s">
        <v>20</v>
      </c>
      <c r="J37" s="175"/>
      <c r="K37" s="174" t="s">
        <v>21</v>
      </c>
      <c r="L37" s="175"/>
      <c r="M37" s="172" t="s">
        <v>22</v>
      </c>
      <c r="N37" s="8"/>
      <c r="O37" s="23"/>
      <c r="P37" s="129"/>
      <c r="Q37" s="129"/>
      <c r="R37" s="129"/>
      <c r="S37" s="129"/>
      <c r="T37" s="129"/>
    </row>
    <row r="38" spans="2:23" x14ac:dyDescent="0.25">
      <c r="B38" s="22"/>
      <c r="C38" s="13"/>
      <c r="D38" s="152"/>
      <c r="E38" s="40" t="s">
        <v>23</v>
      </c>
      <c r="F38" s="40" t="s">
        <v>24</v>
      </c>
      <c r="G38" s="40" t="s">
        <v>23</v>
      </c>
      <c r="H38" s="40" t="s">
        <v>24</v>
      </c>
      <c r="I38" s="40" t="s">
        <v>23</v>
      </c>
      <c r="J38" s="40" t="s">
        <v>24</v>
      </c>
      <c r="K38" s="40" t="s">
        <v>23</v>
      </c>
      <c r="L38" s="40" t="s">
        <v>24</v>
      </c>
      <c r="M38" s="173"/>
      <c r="N38" s="8"/>
      <c r="O38" s="23"/>
      <c r="P38" s="129"/>
      <c r="Q38" s="129"/>
      <c r="R38" s="129"/>
      <c r="S38" s="129"/>
      <c r="T38" s="129"/>
    </row>
    <row r="39" spans="2:23" x14ac:dyDescent="0.25">
      <c r="B39" s="22"/>
      <c r="C39" s="13"/>
      <c r="D39" s="30" t="s">
        <v>6</v>
      </c>
      <c r="E39" s="32">
        <f>+Áncash!E25</f>
        <v>217.24286014999998</v>
      </c>
      <c r="F39" s="125">
        <f>+Áncash!F25</f>
        <v>10</v>
      </c>
      <c r="G39" s="32">
        <f>+Áncash!G25</f>
        <v>132.86205497999998</v>
      </c>
      <c r="H39" s="125">
        <f>+Áncash!H25</f>
        <v>4</v>
      </c>
      <c r="I39" s="32">
        <f>+Áncash!I25</f>
        <v>205.50740926</v>
      </c>
      <c r="J39" s="125">
        <f>+Áncash!J25</f>
        <v>32</v>
      </c>
      <c r="K39" s="34">
        <f>+Áncash!K25</f>
        <v>555.61232438999991</v>
      </c>
      <c r="L39" s="35">
        <f>+Áncash!L25</f>
        <v>46</v>
      </c>
      <c r="M39" s="36">
        <f>+Áncash!M25</f>
        <v>495667</v>
      </c>
      <c r="N39" s="8"/>
      <c r="O39" s="23"/>
      <c r="P39" s="129"/>
      <c r="Q39" s="129"/>
      <c r="R39" s="129"/>
      <c r="S39" s="129"/>
      <c r="T39" s="129"/>
    </row>
    <row r="40" spans="2:23" x14ac:dyDescent="0.25">
      <c r="B40" s="22"/>
      <c r="C40" s="13"/>
      <c r="D40" s="30" t="s">
        <v>11</v>
      </c>
      <c r="E40" s="32">
        <f>+Ica!E25</f>
        <v>66.493706549999999</v>
      </c>
      <c r="F40" s="125">
        <f>+Ica!F25</f>
        <v>2</v>
      </c>
      <c r="G40" s="32">
        <f>+Ica!G25</f>
        <v>53.639445079999994</v>
      </c>
      <c r="H40" s="125">
        <f>+Ica!H25</f>
        <v>7</v>
      </c>
      <c r="I40" s="32">
        <f>+Ica!I25</f>
        <v>92.672195560000006</v>
      </c>
      <c r="J40" s="125">
        <f>+Ica!J25</f>
        <v>15</v>
      </c>
      <c r="K40" s="34">
        <f>+Ica!K25</f>
        <v>212.80534719000002</v>
      </c>
      <c r="L40" s="35">
        <f>+Ica!L25</f>
        <v>24</v>
      </c>
      <c r="M40" s="36">
        <f>+Ica!M25</f>
        <v>2013952</v>
      </c>
      <c r="N40" s="8"/>
      <c r="O40" s="23"/>
      <c r="P40" s="129"/>
      <c r="Q40" s="129"/>
      <c r="R40" s="129"/>
      <c r="S40" s="129"/>
      <c r="T40" s="129"/>
    </row>
    <row r="41" spans="2:23" x14ac:dyDescent="0.25">
      <c r="B41" s="22"/>
      <c r="C41" s="13"/>
      <c r="D41" s="30" t="s">
        <v>13</v>
      </c>
      <c r="E41" s="32">
        <f>+Pasco!E25</f>
        <v>0</v>
      </c>
      <c r="F41" s="125">
        <f>+Pasco!F25</f>
        <v>0</v>
      </c>
      <c r="G41" s="32">
        <f>+Pasco!G25</f>
        <v>57.041688379999997</v>
      </c>
      <c r="H41" s="125">
        <f>+Pasco!H25</f>
        <v>2</v>
      </c>
      <c r="I41" s="32">
        <f>+Pasco!I25</f>
        <v>92.236560400000002</v>
      </c>
      <c r="J41" s="125">
        <f>+Pasco!J25</f>
        <v>15</v>
      </c>
      <c r="K41" s="34">
        <f>+Pasco!K25</f>
        <v>149.27824877999998</v>
      </c>
      <c r="L41" s="35">
        <f>+Pasco!L25</f>
        <v>17</v>
      </c>
      <c r="M41" s="36">
        <f>+Pasco!M25</f>
        <v>136837</v>
      </c>
      <c r="N41" s="8"/>
      <c r="O41" s="23"/>
      <c r="P41" s="129"/>
      <c r="Q41" s="129" t="s">
        <v>28</v>
      </c>
      <c r="R41" s="129"/>
      <c r="S41" s="130">
        <v>18.518459829999998</v>
      </c>
      <c r="T41" s="129"/>
    </row>
    <row r="42" spans="2:23" x14ac:dyDescent="0.25">
      <c r="B42" s="22"/>
      <c r="C42" s="13"/>
      <c r="D42" s="30" t="s">
        <v>12</v>
      </c>
      <c r="E42" s="32">
        <f>+Junín!E25</f>
        <v>0</v>
      </c>
      <c r="F42" s="125">
        <f>+Junín!F25</f>
        <v>0</v>
      </c>
      <c r="G42" s="32">
        <f>+Junín!G25</f>
        <v>54.945319080000004</v>
      </c>
      <c r="H42" s="125">
        <f>+Junín!H25</f>
        <v>4</v>
      </c>
      <c r="I42" s="32">
        <f>+Junín!I25</f>
        <v>22.965941310000005</v>
      </c>
      <c r="J42" s="125">
        <f>+Junín!J25</f>
        <v>5</v>
      </c>
      <c r="K42" s="34">
        <f>+Junín!K25</f>
        <v>77.911260389999995</v>
      </c>
      <c r="L42" s="35">
        <f>+Junín!L25</f>
        <v>9</v>
      </c>
      <c r="M42" s="36">
        <f>+Junín!M25</f>
        <v>167260</v>
      </c>
      <c r="N42" s="8"/>
      <c r="O42" s="23"/>
      <c r="P42" s="129"/>
      <c r="Q42" s="129" t="s">
        <v>2</v>
      </c>
      <c r="R42" s="129"/>
      <c r="S42" s="130">
        <v>8.5434940899999994</v>
      </c>
      <c r="T42" s="129"/>
    </row>
    <row r="43" spans="2:23" x14ac:dyDescent="0.25">
      <c r="B43" s="22"/>
      <c r="C43" s="13"/>
      <c r="D43" s="30" t="s">
        <v>10</v>
      </c>
      <c r="E43" s="32">
        <f>+Huánuco!E25</f>
        <v>67.177160599999993</v>
      </c>
      <c r="F43" s="125">
        <f>+Huánuco!F25</f>
        <v>1</v>
      </c>
      <c r="G43" s="32">
        <f>+Huánuco!G25</f>
        <v>0</v>
      </c>
      <c r="H43" s="125">
        <f>+Huánuco!H25</f>
        <v>0</v>
      </c>
      <c r="I43" s="32">
        <f>+Huánuco!I25</f>
        <v>0</v>
      </c>
      <c r="J43" s="125">
        <f>+Huánuco!J25</f>
        <v>0</v>
      </c>
      <c r="K43" s="34">
        <f>+Huánuco!K25</f>
        <v>67.177160599999993</v>
      </c>
      <c r="L43" s="35">
        <f>+Huánuco!L25</f>
        <v>1</v>
      </c>
      <c r="M43" s="36">
        <f>+Huánuco!M25</f>
        <v>47449</v>
      </c>
      <c r="N43" s="8"/>
      <c r="O43" s="23"/>
      <c r="P43" s="129"/>
      <c r="Q43" s="129" t="s">
        <v>25</v>
      </c>
      <c r="R43" s="129"/>
      <c r="S43" s="130">
        <v>6.0992171100000006</v>
      </c>
      <c r="T43" s="129"/>
    </row>
    <row r="44" spans="2:23" x14ac:dyDescent="0.25">
      <c r="B44" s="22"/>
      <c r="C44" s="13"/>
      <c r="D44" s="30" t="s">
        <v>9</v>
      </c>
      <c r="E44" s="32">
        <f>+Huancavelica!E25</f>
        <v>10.74597977</v>
      </c>
      <c r="F44" s="125">
        <f>+Huancavelica!F25</f>
        <v>4</v>
      </c>
      <c r="G44" s="32">
        <f>+Huancavelica!G25</f>
        <v>0</v>
      </c>
      <c r="H44" s="125">
        <f>+Huancavelica!H25</f>
        <v>0</v>
      </c>
      <c r="I44" s="32">
        <f>+Huancavelica!I25</f>
        <v>6.8585498899999999</v>
      </c>
      <c r="J44" s="125">
        <f>+Huancavelica!J25</f>
        <v>1</v>
      </c>
      <c r="K44" s="34">
        <f>+Huancavelica!K25</f>
        <v>17.604529660000001</v>
      </c>
      <c r="L44" s="35">
        <f>+Huancavelica!L25</f>
        <v>5</v>
      </c>
      <c r="M44" s="36">
        <f>+Huancavelica!M25</f>
        <v>1812765</v>
      </c>
      <c r="N44" s="8"/>
      <c r="O44" s="23"/>
      <c r="P44" s="129"/>
      <c r="Q44" s="129" t="s">
        <v>27</v>
      </c>
      <c r="R44" s="129"/>
      <c r="S44" s="130">
        <v>3.0827127699999997</v>
      </c>
      <c r="T44" s="129"/>
    </row>
    <row r="45" spans="2:23" x14ac:dyDescent="0.25">
      <c r="B45" s="22"/>
      <c r="C45" s="13"/>
      <c r="D45" s="30" t="s">
        <v>8</v>
      </c>
      <c r="E45" s="32">
        <f>+Ayacucho!E25</f>
        <v>0</v>
      </c>
      <c r="F45" s="125">
        <f>+Ayacucho!F25</f>
        <v>0</v>
      </c>
      <c r="G45" s="32">
        <f>+Ayacucho!G25</f>
        <v>0</v>
      </c>
      <c r="H45" s="125">
        <f>+Ayacucho!H25</f>
        <v>0</v>
      </c>
      <c r="I45" s="32">
        <f>+Ayacucho!I25</f>
        <v>0.88212780000000002</v>
      </c>
      <c r="J45" s="125">
        <f>+Ayacucho!J25</f>
        <v>1</v>
      </c>
      <c r="K45" s="34">
        <f>+Ayacucho!K25</f>
        <v>0.88212780000000002</v>
      </c>
      <c r="L45" s="35">
        <f>+Ayacucho!L25</f>
        <v>1</v>
      </c>
      <c r="M45" s="36">
        <f>+Ayacucho!M25</f>
        <v>2870</v>
      </c>
      <c r="N45" s="8"/>
      <c r="O45" s="23"/>
      <c r="P45" s="129"/>
      <c r="Q45" s="129" t="s">
        <v>34</v>
      </c>
      <c r="R45" s="129"/>
      <c r="S45" s="130">
        <v>0.64405058999999998</v>
      </c>
      <c r="T45" s="129"/>
    </row>
    <row r="46" spans="2:23" x14ac:dyDescent="0.25">
      <c r="B46" s="22"/>
      <c r="C46" s="13"/>
      <c r="D46" s="42" t="s">
        <v>5</v>
      </c>
      <c r="E46" s="37">
        <f>SUM(E39:E45)</f>
        <v>361.65970706999997</v>
      </c>
      <c r="F46" s="38">
        <f t="shared" ref="F46:M46" si="3">SUM(F39:F45)</f>
        <v>17</v>
      </c>
      <c r="G46" s="37">
        <f t="shared" si="3"/>
        <v>298.48850751999998</v>
      </c>
      <c r="H46" s="38">
        <f t="shared" si="3"/>
        <v>17</v>
      </c>
      <c r="I46" s="37">
        <f t="shared" si="3"/>
        <v>421.12278422000003</v>
      </c>
      <c r="J46" s="38">
        <f t="shared" si="3"/>
        <v>69</v>
      </c>
      <c r="K46" s="37">
        <f t="shared" si="3"/>
        <v>1081.27099881</v>
      </c>
      <c r="L46" s="38">
        <f t="shared" si="3"/>
        <v>103</v>
      </c>
      <c r="M46" s="39">
        <f t="shared" si="3"/>
        <v>4676800</v>
      </c>
      <c r="N46" s="8"/>
      <c r="O46" s="23"/>
      <c r="P46" s="129"/>
      <c r="Q46" s="129"/>
      <c r="R46" s="129"/>
      <c r="S46" s="129"/>
      <c r="T46" s="129"/>
    </row>
    <row r="47" spans="2:23" x14ac:dyDescent="0.25">
      <c r="B47" s="22"/>
      <c r="C47" s="8"/>
      <c r="D47" s="158" t="s">
        <v>43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3"/>
      <c r="O47" s="23"/>
    </row>
    <row r="48" spans="2:23" x14ac:dyDescent="0.25">
      <c r="B48" s="2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3"/>
    </row>
    <row r="49" spans="2:15" x14ac:dyDescent="0.25">
      <c r="B49" s="2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3"/>
      <c r="O49" s="23"/>
    </row>
    <row r="50" spans="2:15" x14ac:dyDescent="0.25">
      <c r="B50" s="22"/>
      <c r="C50" s="8"/>
      <c r="D50" s="171" t="s">
        <v>48</v>
      </c>
      <c r="E50" s="171"/>
      <c r="F50" s="171"/>
      <c r="G50" s="171"/>
      <c r="H50" s="171"/>
      <c r="I50" s="9"/>
      <c r="J50" s="171" t="s">
        <v>50</v>
      </c>
      <c r="K50" s="171"/>
      <c r="L50" s="171"/>
      <c r="M50" s="171"/>
      <c r="N50" s="13"/>
      <c r="O50" s="23"/>
    </row>
    <row r="51" spans="2:15" x14ac:dyDescent="0.25">
      <c r="B51" s="22"/>
      <c r="C51" s="8"/>
      <c r="D51" s="146" t="s">
        <v>49</v>
      </c>
      <c r="E51" s="146"/>
      <c r="F51" s="146"/>
      <c r="G51" s="146"/>
      <c r="H51" s="146"/>
      <c r="I51" s="9"/>
      <c r="J51" s="146" t="s">
        <v>49</v>
      </c>
      <c r="K51" s="146"/>
      <c r="L51" s="146"/>
      <c r="M51" s="146"/>
      <c r="N51" s="13"/>
      <c r="O51" s="23"/>
    </row>
    <row r="52" spans="2:15" x14ac:dyDescent="0.25">
      <c r="B52" s="22"/>
      <c r="C52" s="8"/>
      <c r="D52" s="156" t="s">
        <v>17</v>
      </c>
      <c r="E52" s="156"/>
      <c r="F52" s="40" t="s">
        <v>23</v>
      </c>
      <c r="G52" s="40" t="s">
        <v>42</v>
      </c>
      <c r="H52" s="40" t="s">
        <v>24</v>
      </c>
      <c r="I52" s="13"/>
      <c r="J52" s="44" t="s">
        <v>3</v>
      </c>
      <c r="K52" s="40" t="s">
        <v>23</v>
      </c>
      <c r="L52" s="40" t="s">
        <v>42</v>
      </c>
      <c r="M52" s="40" t="s">
        <v>24</v>
      </c>
      <c r="N52" s="13"/>
      <c r="O52" s="23"/>
    </row>
    <row r="53" spans="2:15" x14ac:dyDescent="0.25">
      <c r="B53" s="22"/>
      <c r="C53" s="8"/>
      <c r="D53" s="30" t="s">
        <v>31</v>
      </c>
      <c r="E53" s="31"/>
      <c r="F53" s="32">
        <v>306.57164278999994</v>
      </c>
      <c r="G53" s="43">
        <f t="shared" ref="G53:G64" si="4">+F53/$F$65</f>
        <v>0.28352896094263091</v>
      </c>
      <c r="H53" s="33">
        <v>31</v>
      </c>
      <c r="I53" s="13"/>
      <c r="J53" s="29" t="s">
        <v>6</v>
      </c>
      <c r="K53" s="32">
        <v>555.61232438999991</v>
      </c>
      <c r="L53" s="43">
        <f t="shared" ref="L53:L60" si="5">+K53/$K$60</f>
        <v>0.51385112982913883</v>
      </c>
      <c r="M53" s="33">
        <v>46</v>
      </c>
      <c r="N53" s="13"/>
      <c r="O53" s="23"/>
    </row>
    <row r="54" spans="2:15" x14ac:dyDescent="0.25">
      <c r="B54" s="22"/>
      <c r="C54" s="8"/>
      <c r="D54" s="30" t="s">
        <v>1</v>
      </c>
      <c r="E54" s="31"/>
      <c r="F54" s="32">
        <v>259.66362528000002</v>
      </c>
      <c r="G54" s="43">
        <f t="shared" si="4"/>
        <v>0.24014666588281253</v>
      </c>
      <c r="H54" s="33">
        <v>6</v>
      </c>
      <c r="I54" s="13"/>
      <c r="J54" s="29" t="s">
        <v>11</v>
      </c>
      <c r="K54" s="32">
        <v>212.80534719000002</v>
      </c>
      <c r="L54" s="43">
        <f t="shared" si="5"/>
        <v>0.19681037170533969</v>
      </c>
      <c r="M54" s="33">
        <v>24</v>
      </c>
      <c r="N54" s="13"/>
      <c r="O54" s="23"/>
    </row>
    <row r="55" spans="2:15" x14ac:dyDescent="0.25">
      <c r="B55" s="22"/>
      <c r="C55" s="8"/>
      <c r="D55" s="30" t="s">
        <v>26</v>
      </c>
      <c r="E55" s="31"/>
      <c r="F55" s="32">
        <v>189.10700085999997</v>
      </c>
      <c r="G55" s="43">
        <f t="shared" si="4"/>
        <v>0.17489325161603611</v>
      </c>
      <c r="H55" s="33">
        <v>26</v>
      </c>
      <c r="I55" s="13"/>
      <c r="J55" s="29" t="s">
        <v>13</v>
      </c>
      <c r="K55" s="32">
        <v>149.27824878000001</v>
      </c>
      <c r="L55" s="43">
        <f t="shared" si="5"/>
        <v>0.13805812691202221</v>
      </c>
      <c r="M55" s="33">
        <v>17</v>
      </c>
      <c r="N55" s="13"/>
      <c r="O55" s="23"/>
    </row>
    <row r="56" spans="2:15" x14ac:dyDescent="0.25">
      <c r="B56" s="22"/>
      <c r="C56" s="8"/>
      <c r="D56" s="30" t="s">
        <v>30</v>
      </c>
      <c r="E56" s="31"/>
      <c r="F56" s="32">
        <v>163.78857488</v>
      </c>
      <c r="G56" s="43">
        <f t="shared" si="4"/>
        <v>0.15147782106452373</v>
      </c>
      <c r="H56" s="33">
        <v>17</v>
      </c>
      <c r="I56" s="13"/>
      <c r="J56" s="29" t="s">
        <v>12</v>
      </c>
      <c r="K56" s="32">
        <v>77.911260389999995</v>
      </c>
      <c r="L56" s="43">
        <f t="shared" si="5"/>
        <v>7.2055257632680197E-2</v>
      </c>
      <c r="M56" s="33">
        <v>9</v>
      </c>
      <c r="N56" s="13"/>
      <c r="O56" s="23"/>
    </row>
    <row r="57" spans="2:15" x14ac:dyDescent="0.25">
      <c r="B57" s="22"/>
      <c r="C57" s="8"/>
      <c r="D57" s="30" t="s">
        <v>29</v>
      </c>
      <c r="E57" s="31"/>
      <c r="F57" s="32">
        <v>45.649565920000001</v>
      </c>
      <c r="G57" s="43">
        <f t="shared" si="4"/>
        <v>4.2218431799465578E-2</v>
      </c>
      <c r="H57" s="33">
        <v>6</v>
      </c>
      <c r="I57" s="13"/>
      <c r="J57" s="29" t="s">
        <v>10</v>
      </c>
      <c r="K57" s="32">
        <v>67.177160599999993</v>
      </c>
      <c r="L57" s="43">
        <f t="shared" si="5"/>
        <v>6.2127959294138342E-2</v>
      </c>
      <c r="M57" s="33">
        <v>1</v>
      </c>
      <c r="N57" s="13"/>
      <c r="O57" s="23"/>
    </row>
    <row r="58" spans="2:15" x14ac:dyDescent="0.25">
      <c r="B58" s="22"/>
      <c r="C58" s="8"/>
      <c r="D58" s="30" t="s">
        <v>35</v>
      </c>
      <c r="E58" s="31"/>
      <c r="F58" s="32">
        <v>42.776859219999999</v>
      </c>
      <c r="G58" s="43">
        <f t="shared" si="4"/>
        <v>3.956164483009196E-2</v>
      </c>
      <c r="H58" s="33">
        <v>7</v>
      </c>
      <c r="I58" s="13"/>
      <c r="J58" s="29" t="s">
        <v>9</v>
      </c>
      <c r="K58" s="32">
        <v>17.604529660000001</v>
      </c>
      <c r="L58" s="43">
        <f t="shared" si="5"/>
        <v>1.6281329730821213E-2</v>
      </c>
      <c r="M58" s="33">
        <v>5</v>
      </c>
      <c r="N58" s="13"/>
      <c r="O58" s="23"/>
    </row>
    <row r="59" spans="2:15" x14ac:dyDescent="0.25">
      <c r="B59" s="22"/>
      <c r="C59" s="8"/>
      <c r="D59" s="30" t="s">
        <v>33</v>
      </c>
      <c r="E59" s="31"/>
      <c r="F59" s="32">
        <v>36.825795470000003</v>
      </c>
      <c r="G59" s="43">
        <f t="shared" si="4"/>
        <v>3.4057877729569072E-2</v>
      </c>
      <c r="H59" s="33">
        <v>2</v>
      </c>
      <c r="I59" s="13"/>
      <c r="J59" s="29" t="s">
        <v>8</v>
      </c>
      <c r="K59" s="32">
        <v>0.88212780000000002</v>
      </c>
      <c r="L59" s="43">
        <f t="shared" si="5"/>
        <v>8.1582489585943908E-4</v>
      </c>
      <c r="M59" s="33">
        <v>1</v>
      </c>
      <c r="N59" s="13"/>
      <c r="O59" s="23"/>
    </row>
    <row r="60" spans="2:15" x14ac:dyDescent="0.25">
      <c r="B60" s="22"/>
      <c r="C60" s="8"/>
      <c r="D60" s="30" t="s">
        <v>28</v>
      </c>
      <c r="E60" s="31"/>
      <c r="F60" s="32">
        <v>18.518459829999998</v>
      </c>
      <c r="G60" s="43">
        <f t="shared" si="4"/>
        <v>1.7126566652005477E-2</v>
      </c>
      <c r="H60" s="33">
        <v>1</v>
      </c>
      <c r="I60" s="13"/>
      <c r="J60" s="45" t="s">
        <v>5</v>
      </c>
      <c r="K60" s="37">
        <v>1081.27099881</v>
      </c>
      <c r="L60" s="43">
        <f t="shared" si="5"/>
        <v>1</v>
      </c>
      <c r="M60" s="38">
        <v>103</v>
      </c>
      <c r="N60" s="13"/>
      <c r="O60" s="23"/>
    </row>
    <row r="61" spans="2:15" x14ac:dyDescent="0.25">
      <c r="B61" s="22"/>
      <c r="C61" s="8"/>
      <c r="D61" s="30" t="s">
        <v>2</v>
      </c>
      <c r="E61" s="31"/>
      <c r="F61" s="32">
        <v>8.5434940899999994</v>
      </c>
      <c r="G61" s="43">
        <f t="shared" si="4"/>
        <v>7.9013439733448872E-3</v>
      </c>
      <c r="H61" s="33">
        <v>2</v>
      </c>
      <c r="I61" s="13"/>
      <c r="J61" s="46" t="s">
        <v>45</v>
      </c>
      <c r="K61" s="8"/>
      <c r="L61" s="8"/>
      <c r="M61" s="8"/>
      <c r="N61" s="13"/>
      <c r="O61" s="23"/>
    </row>
    <row r="62" spans="2:15" x14ac:dyDescent="0.25">
      <c r="B62" s="22"/>
      <c r="C62" s="8"/>
      <c r="D62" s="30" t="s">
        <v>25</v>
      </c>
      <c r="E62" s="31"/>
      <c r="F62" s="32">
        <v>6.0992171100000006</v>
      </c>
      <c r="G62" s="43">
        <f t="shared" si="4"/>
        <v>5.6407848880738829E-3</v>
      </c>
      <c r="H62" s="33">
        <v>2</v>
      </c>
      <c r="I62" s="13"/>
      <c r="J62" s="46" t="s">
        <v>4</v>
      </c>
      <c r="K62" s="8"/>
      <c r="L62" s="8"/>
      <c r="M62" s="8"/>
      <c r="N62" s="13"/>
      <c r="O62" s="23"/>
    </row>
    <row r="63" spans="2:15" x14ac:dyDescent="0.25">
      <c r="B63" s="22"/>
      <c r="C63" s="8"/>
      <c r="D63" s="30" t="s">
        <v>27</v>
      </c>
      <c r="E63" s="31"/>
      <c r="F63" s="32">
        <v>3.0827127699999997</v>
      </c>
      <c r="G63" s="43">
        <f t="shared" si="4"/>
        <v>2.8510084644762508E-3</v>
      </c>
      <c r="H63" s="33">
        <v>2</v>
      </c>
      <c r="I63" s="13"/>
      <c r="J63" s="8"/>
      <c r="K63" s="8"/>
      <c r="L63" s="8"/>
      <c r="M63" s="8"/>
      <c r="N63" s="13"/>
      <c r="O63" s="23"/>
    </row>
    <row r="64" spans="2:15" x14ac:dyDescent="0.25">
      <c r="B64" s="22"/>
      <c r="C64" s="8"/>
      <c r="D64" s="30" t="s">
        <v>34</v>
      </c>
      <c r="E64" s="31"/>
      <c r="F64" s="32">
        <v>0.64405058999999998</v>
      </c>
      <c r="G64" s="43">
        <f t="shared" si="4"/>
        <v>5.9564215696972754E-4</v>
      </c>
      <c r="H64" s="33">
        <v>1</v>
      </c>
      <c r="I64" s="13"/>
      <c r="J64" s="8"/>
      <c r="K64" s="8"/>
      <c r="L64" s="8"/>
      <c r="M64" s="8"/>
      <c r="N64" s="13"/>
      <c r="O64" s="23"/>
    </row>
    <row r="65" spans="2:15" x14ac:dyDescent="0.25">
      <c r="B65" s="22"/>
      <c r="C65" s="8"/>
      <c r="D65" s="155" t="s">
        <v>32</v>
      </c>
      <c r="E65" s="155"/>
      <c r="F65" s="37">
        <v>1081.2709988099998</v>
      </c>
      <c r="G65" s="43">
        <f t="shared" ref="G65" si="6">+F65/$F$65</f>
        <v>1</v>
      </c>
      <c r="H65" s="38">
        <v>103</v>
      </c>
      <c r="I65" s="13"/>
      <c r="J65" s="8"/>
      <c r="K65" s="8"/>
      <c r="L65" s="8"/>
      <c r="M65" s="8"/>
      <c r="N65" s="13"/>
      <c r="O65" s="23"/>
    </row>
    <row r="66" spans="2:15" x14ac:dyDescent="0.25">
      <c r="B66" s="22"/>
      <c r="C66" s="8"/>
      <c r="D66" s="154" t="s">
        <v>44</v>
      </c>
      <c r="E66" s="154"/>
      <c r="F66" s="154"/>
      <c r="G66" s="154"/>
      <c r="H66" s="154"/>
      <c r="I66" s="8"/>
      <c r="J66" s="8"/>
      <c r="K66" s="8"/>
      <c r="L66" s="8"/>
      <c r="M66" s="8"/>
      <c r="N66" s="8"/>
      <c r="O66" s="23"/>
    </row>
    <row r="67" spans="2:15" x14ac:dyDescent="0.25">
      <c r="B67" s="2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3"/>
    </row>
    <row r="68" spans="2:15" x14ac:dyDescent="0.2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71" spans="2:15" x14ac:dyDescent="0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</row>
    <row r="72" spans="2:15" x14ac:dyDescent="0.25">
      <c r="B72" s="65"/>
      <c r="C72" s="153" t="s">
        <v>80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66"/>
    </row>
    <row r="73" spans="2:15" x14ac:dyDescent="0.25">
      <c r="B73" s="65"/>
      <c r="C73" s="162" t="str">
        <f>+CONCATENATE("Entre el 2009 y 2017, se ejecutaron y/o comprometieron  S/ ",FIXED(D88,1),"  millones en proyectos mediante obras por impuestos.")</f>
        <v>Entre el 2009 y 2017, se ejecutaron y/o comprometieron  S/ 810.9  millones en proyectos mediante obras por impuestos.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67"/>
    </row>
    <row r="74" spans="2:15" x14ac:dyDescent="0.25">
      <c r="B74" s="6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68"/>
    </row>
    <row r="75" spans="2:15" x14ac:dyDescent="0.25">
      <c r="B75" s="65"/>
      <c r="C75" s="163" t="s">
        <v>61</v>
      </c>
      <c r="D75" s="163"/>
      <c r="E75" s="163"/>
      <c r="F75" s="163"/>
      <c r="G75" s="163"/>
      <c r="H75" s="163"/>
      <c r="I75" s="163"/>
      <c r="J75" s="8"/>
      <c r="K75" s="13"/>
      <c r="L75" s="13"/>
      <c r="M75" s="13"/>
      <c r="N75" s="13"/>
      <c r="O75" s="68"/>
    </row>
    <row r="76" spans="2:15" x14ac:dyDescent="0.25">
      <c r="B76" s="65"/>
      <c r="C76" s="164" t="s">
        <v>16</v>
      </c>
      <c r="D76" s="164"/>
      <c r="E76" s="164"/>
      <c r="F76" s="164"/>
      <c r="G76" s="164"/>
      <c r="H76" s="164"/>
      <c r="I76" s="164"/>
      <c r="J76" s="13"/>
      <c r="K76" s="13"/>
      <c r="L76" s="13"/>
      <c r="M76" s="13"/>
      <c r="N76" s="13"/>
      <c r="O76" s="68"/>
    </row>
    <row r="77" spans="2:15" x14ac:dyDescent="0.25">
      <c r="B77" s="65"/>
      <c r="C77" s="177" t="s">
        <v>51</v>
      </c>
      <c r="D77" s="179" t="s">
        <v>52</v>
      </c>
      <c r="E77" s="179"/>
      <c r="F77" s="179"/>
      <c r="G77" s="180" t="s">
        <v>53</v>
      </c>
      <c r="H77" s="180"/>
      <c r="I77" s="180"/>
      <c r="J77" s="13"/>
      <c r="K77" s="179" t="s">
        <v>60</v>
      </c>
      <c r="L77" s="179"/>
      <c r="M77" s="179"/>
      <c r="N77" s="13"/>
      <c r="O77" s="68"/>
    </row>
    <row r="78" spans="2:15" x14ac:dyDescent="0.25">
      <c r="B78" s="65"/>
      <c r="C78" s="178"/>
      <c r="D78" s="51" t="s">
        <v>57</v>
      </c>
      <c r="E78" s="54" t="s">
        <v>64</v>
      </c>
      <c r="F78" s="54" t="s">
        <v>56</v>
      </c>
      <c r="G78" s="51" t="s">
        <v>57</v>
      </c>
      <c r="H78" s="54" t="s">
        <v>64</v>
      </c>
      <c r="I78" s="54" t="s">
        <v>56</v>
      </c>
      <c r="J78" s="13"/>
      <c r="K78" s="52" t="s">
        <v>58</v>
      </c>
      <c r="L78" s="54" t="s">
        <v>64</v>
      </c>
      <c r="M78" s="52" t="s">
        <v>59</v>
      </c>
      <c r="N78" s="59" t="s">
        <v>65</v>
      </c>
      <c r="O78" s="84" t="s">
        <v>105</v>
      </c>
    </row>
    <row r="79" spans="2:15" x14ac:dyDescent="0.25">
      <c r="B79" s="65"/>
      <c r="C79" s="53">
        <v>2009</v>
      </c>
      <c r="D79" s="57">
        <f>+Áncash!D40+Ayacucho!D40+Huancavelica!D40+Huánuco!D40+Ica!D40+Junín!D40+Pasco!D40</f>
        <v>0</v>
      </c>
      <c r="E79" s="55">
        <f>+Áncash!E40+Ayacucho!E40+Huancavelica!E40+Huánuco!E40+Ica!E40+Junín!E40+Pasco!E40</f>
        <v>0</v>
      </c>
      <c r="F79" s="61">
        <f>+Áncash!F40+Ayacucho!F40+Huancavelica!F40+Huánuco!F40+Ica!F40+Junín!F40+Pasco!F40</f>
        <v>0</v>
      </c>
      <c r="G79" s="57">
        <f>+Áncash!G40+Ayacucho!G40+Huancavelica!G40+Huánuco!G40+Ica!G40+Junín!G40+Pasco!G40</f>
        <v>0</v>
      </c>
      <c r="H79" s="55">
        <f>+Áncash!H40+Ayacucho!H40+Huancavelica!H40+Huánuco!H40+Ica!H40+Junín!H40+Pasco!H40</f>
        <v>0</v>
      </c>
      <c r="I79" s="63">
        <f>+Áncash!I40+Ayacucho!I40+Huancavelica!I40+Huánuco!I40+Ica!I40+Junín!I40+Pasco!I40</f>
        <v>4736</v>
      </c>
      <c r="J79" s="13"/>
      <c r="K79" s="57">
        <f>+D79+G79</f>
        <v>0</v>
      </c>
      <c r="L79" s="60">
        <f>+E79+H79</f>
        <v>0</v>
      </c>
      <c r="M79" s="61">
        <f>+F79+I79</f>
        <v>4736</v>
      </c>
      <c r="N79" s="64">
        <f>+K79/$K$88</f>
        <v>0</v>
      </c>
      <c r="O79" s="68"/>
    </row>
    <row r="80" spans="2:15" x14ac:dyDescent="0.25">
      <c r="B80" s="65"/>
      <c r="C80" s="53">
        <v>2010</v>
      </c>
      <c r="D80" s="57">
        <f>+Áncash!D41+Ayacucho!D41+Huancavelica!D41+Huánuco!D41+Ica!D41+Junín!D41+Pasco!D41</f>
        <v>0</v>
      </c>
      <c r="E80" s="55">
        <f>+Áncash!E41+Ayacucho!E41+Huancavelica!E41+Huánuco!E41+Ica!E41+Junín!E41+Pasco!E41</f>
        <v>0</v>
      </c>
      <c r="F80" s="61">
        <f>+Áncash!F41+Ayacucho!F41+Huancavelica!F41+Huánuco!F41+Ica!F41+Junín!F41+Pasco!F41</f>
        <v>0</v>
      </c>
      <c r="G80" s="57">
        <f>+Áncash!G41+Ayacucho!G41+Huancavelica!G41+Huánuco!G41+Ica!G41+Junín!G41+Pasco!G41</f>
        <v>0</v>
      </c>
      <c r="H80" s="55">
        <f>+Áncash!H41+Ayacucho!H41+Huancavelica!H41+Huánuco!H41+Ica!H41+Junín!H41+Pasco!H41</f>
        <v>0</v>
      </c>
      <c r="I80" s="63">
        <f>+Áncash!I41+Ayacucho!I41+Huancavelica!I41+Huánuco!I41+Ica!I41+Junín!I41+Pasco!I41</f>
        <v>143966</v>
      </c>
      <c r="J80" s="13"/>
      <c r="K80" s="57">
        <f t="shared" ref="K80:K87" si="7">+D80+G80</f>
        <v>0</v>
      </c>
      <c r="L80" s="60">
        <f t="shared" ref="L80:L87" si="8">+E80+H80</f>
        <v>0</v>
      </c>
      <c r="M80" s="61">
        <f t="shared" ref="M80:M87" si="9">+F80+I80</f>
        <v>143966</v>
      </c>
      <c r="N80" s="64">
        <f t="shared" ref="N80:N88" si="10">+K80/$K$88</f>
        <v>0</v>
      </c>
      <c r="O80" s="85"/>
    </row>
    <row r="81" spans="2:15" x14ac:dyDescent="0.25">
      <c r="B81" s="65"/>
      <c r="C81" s="53">
        <v>2011</v>
      </c>
      <c r="D81" s="57">
        <f>+Áncash!D42+Ayacucho!D42+Huancavelica!D42+Huánuco!D42+Ica!D42+Junín!D42+Pasco!D42</f>
        <v>0</v>
      </c>
      <c r="E81" s="55">
        <f>+Áncash!E42+Ayacucho!E42+Huancavelica!E42+Huánuco!E42+Ica!E42+Junín!E42+Pasco!E42</f>
        <v>0</v>
      </c>
      <c r="F81" s="61">
        <f>+Áncash!F42+Ayacucho!F42+Huancavelica!F42+Huánuco!F42+Ica!F42+Junín!F42+Pasco!F42</f>
        <v>0</v>
      </c>
      <c r="G81" s="57">
        <f>+Áncash!G42+Ayacucho!G42+Huancavelica!G42+Huánuco!G42+Ica!G42+Junín!G42+Pasco!G42</f>
        <v>9.0585331</v>
      </c>
      <c r="H81" s="55">
        <f>+Áncash!H42+Ayacucho!H42+Huancavelica!H42+Huánuco!H42+Ica!H42+Junín!H42+Pasco!H42</f>
        <v>2</v>
      </c>
      <c r="I81" s="63">
        <f>+Áncash!I42+Ayacucho!I42+Huancavelica!I42+Huánuco!I42+Ica!I42+Junín!I42+Pasco!I42</f>
        <v>82519</v>
      </c>
      <c r="J81" s="13"/>
      <c r="K81" s="57">
        <f t="shared" si="7"/>
        <v>9.0585331</v>
      </c>
      <c r="L81" s="60">
        <f t="shared" si="8"/>
        <v>2</v>
      </c>
      <c r="M81" s="61">
        <f t="shared" si="9"/>
        <v>82519</v>
      </c>
      <c r="N81" s="64">
        <f t="shared" si="10"/>
        <v>8.3776713793021641E-3</v>
      </c>
      <c r="O81" s="85"/>
    </row>
    <row r="82" spans="2:15" x14ac:dyDescent="0.25">
      <c r="B82" s="65"/>
      <c r="C82" s="53">
        <v>2012</v>
      </c>
      <c r="D82" s="57">
        <f>+Áncash!D43+Ayacucho!D43+Huancavelica!D43+Huánuco!D43+Ica!D43+Junín!D43+Pasco!D43</f>
        <v>0</v>
      </c>
      <c r="E82" s="55">
        <f>+Áncash!E43+Ayacucho!E43+Huancavelica!E43+Huánuco!E43+Ica!E43+Junín!E43+Pasco!E43</f>
        <v>0</v>
      </c>
      <c r="F82" s="61">
        <f>+Áncash!F43+Ayacucho!F43+Huancavelica!F43+Huánuco!F43+Ica!F43+Junín!F43+Pasco!F43</f>
        <v>0</v>
      </c>
      <c r="G82" s="57">
        <f>+Áncash!G43+Ayacucho!G43+Huancavelica!G43+Huánuco!G43+Ica!G43+Junín!G43+Pasco!G43</f>
        <v>20.339027999999999</v>
      </c>
      <c r="H82" s="55">
        <f>+Áncash!H43+Ayacucho!H43+Huancavelica!H43+Huánuco!H43+Ica!H43+Junín!H43+Pasco!H43</f>
        <v>7</v>
      </c>
      <c r="I82" s="63">
        <f>+Áncash!I43+Ayacucho!I43+Huancavelica!I43+Huánuco!I43+Ica!I43+Junín!I43+Pasco!I43</f>
        <v>20621</v>
      </c>
      <c r="J82" s="13"/>
      <c r="K82" s="57">
        <f t="shared" si="7"/>
        <v>20.339027999999999</v>
      </c>
      <c r="L82" s="60">
        <f t="shared" si="8"/>
        <v>7</v>
      </c>
      <c r="M82" s="61">
        <f t="shared" si="9"/>
        <v>20621</v>
      </c>
      <c r="N82" s="64">
        <f t="shared" si="10"/>
        <v>1.8810296421881523E-2</v>
      </c>
      <c r="O82" s="85">
        <f t="shared" ref="O82:O86" si="11">+K82/K81-1</f>
        <v>1.2452893614750935</v>
      </c>
    </row>
    <row r="83" spans="2:15" x14ac:dyDescent="0.25">
      <c r="B83" s="65"/>
      <c r="C83" s="53">
        <v>2013</v>
      </c>
      <c r="D83" s="57">
        <f>+Áncash!D44+Ayacucho!D44+Huancavelica!D44+Huánuco!D44+Ica!D44+Junín!D44+Pasco!D44</f>
        <v>75.864370339999994</v>
      </c>
      <c r="E83" s="55">
        <f>+Áncash!E44+Ayacucho!E44+Huancavelica!E44+Huánuco!E44+Ica!E44+Junín!E44+Pasco!E44</f>
        <v>3</v>
      </c>
      <c r="F83" s="61">
        <f>+Áncash!F44+Ayacucho!F44+Huancavelica!F44+Huánuco!F44+Ica!F44+Junín!F44+Pasco!F44</f>
        <v>93652</v>
      </c>
      <c r="G83" s="57">
        <f>+Áncash!G44+Ayacucho!G44+Huancavelica!G44+Huánuco!G44+Ica!G44+Junín!G44+Pasco!G44</f>
        <v>93.52250214</v>
      </c>
      <c r="H83" s="55">
        <f>+Áncash!H44+Ayacucho!H44+Huancavelica!H44+Huánuco!H44+Ica!H44+Junín!H44+Pasco!H44</f>
        <v>8</v>
      </c>
      <c r="I83" s="63">
        <f>+Áncash!I44+Ayacucho!I44+Huancavelica!I44+Huánuco!I44+Ica!I44+Junín!I44+Pasco!I44</f>
        <v>56204</v>
      </c>
      <c r="J83" s="13"/>
      <c r="K83" s="57">
        <f t="shared" si="7"/>
        <v>169.38687247999999</v>
      </c>
      <c r="L83" s="60">
        <f t="shared" si="8"/>
        <v>11</v>
      </c>
      <c r="M83" s="61">
        <f t="shared" si="9"/>
        <v>149856</v>
      </c>
      <c r="N83" s="64">
        <f t="shared" si="10"/>
        <v>0.15665533679014779</v>
      </c>
      <c r="O83" s="85">
        <f t="shared" si="11"/>
        <v>7.3281694916787572</v>
      </c>
    </row>
    <row r="84" spans="2:15" x14ac:dyDescent="0.25">
      <c r="B84" s="65"/>
      <c r="C84" s="53">
        <v>2014</v>
      </c>
      <c r="D84" s="57">
        <f>+Áncash!D45+Ayacucho!D45+Huancavelica!D45+Huánuco!D45+Ica!D45+Junín!D45+Pasco!D45</f>
        <v>58.434561499999994</v>
      </c>
      <c r="E84" s="55">
        <f>+Áncash!E45+Ayacucho!E45+Huancavelica!E45+Huánuco!E45+Ica!E45+Junín!E45+Pasco!E45</f>
        <v>5</v>
      </c>
      <c r="F84" s="61">
        <f>+Áncash!F45+Ayacucho!F45+Huancavelica!F45+Huánuco!F45+Ica!F45+Junín!F45+Pasco!F45</f>
        <v>818380</v>
      </c>
      <c r="G84" s="57">
        <f>+Áncash!G45+Ayacucho!G45+Huancavelica!G45+Huánuco!G45+Ica!G45+Junín!G45+Pasco!G45</f>
        <v>121.44631893</v>
      </c>
      <c r="H84" s="55">
        <f>+Áncash!H45+Ayacucho!H45+Huancavelica!H45+Huánuco!H45+Ica!H45+Junín!H45+Pasco!H45</f>
        <v>26</v>
      </c>
      <c r="I84" s="63">
        <f>+Áncash!I45+Ayacucho!I45+Huancavelica!I45+Huánuco!I45+Ica!I45+Junín!I45+Pasco!I45</f>
        <v>2051446</v>
      </c>
      <c r="J84" s="13"/>
      <c r="K84" s="57">
        <f t="shared" si="7"/>
        <v>179.88088042999999</v>
      </c>
      <c r="L84" s="60">
        <f t="shared" si="8"/>
        <v>31</v>
      </c>
      <c r="M84" s="61">
        <f t="shared" si="9"/>
        <v>2869826</v>
      </c>
      <c r="N84" s="64">
        <f t="shared" si="10"/>
        <v>0.16636058918436647</v>
      </c>
      <c r="O84" s="85">
        <f t="shared" si="11"/>
        <v>6.1952899869728961E-2</v>
      </c>
    </row>
    <row r="85" spans="2:15" x14ac:dyDescent="0.25">
      <c r="B85" s="65"/>
      <c r="C85" s="53">
        <v>2015</v>
      </c>
      <c r="D85" s="57">
        <f>+Áncash!D46+Ayacucho!D46+Huancavelica!D46+Huánuco!D46+Ica!D46+Junín!D46+Pasco!D46</f>
        <v>14.77396109</v>
      </c>
      <c r="E85" s="55">
        <f>+Áncash!E46+Ayacucho!E46+Huancavelica!E46+Huánuco!E46+Ica!E46+Junín!E46+Pasco!E46</f>
        <v>3</v>
      </c>
      <c r="F85" s="61">
        <f>+Áncash!F46+Ayacucho!F46+Huancavelica!F46+Huánuco!F46+Ica!F46+Junín!F46+Pasco!F46</f>
        <v>30005</v>
      </c>
      <c r="G85" s="57">
        <f>+Áncash!G46+Ayacucho!G46+Huancavelica!G46+Huánuco!G46+Ica!G46+Junín!G46+Pasco!G46</f>
        <v>24.252033770000001</v>
      </c>
      <c r="H85" s="55">
        <f>+Áncash!H46+Ayacucho!H46+Huancavelica!H46+Huánuco!H46+Ica!H46+Junín!H46+Pasco!H46</f>
        <v>8</v>
      </c>
      <c r="I85" s="63">
        <f>+Áncash!I46+Ayacucho!I46+Huancavelica!I46+Huánuco!I46+Ica!I46+Junín!I46+Pasco!I46</f>
        <v>8304</v>
      </c>
      <c r="J85" s="13"/>
      <c r="K85" s="57">
        <f t="shared" si="7"/>
        <v>39.025994859999997</v>
      </c>
      <c r="L85" s="60">
        <f t="shared" si="8"/>
        <v>11</v>
      </c>
      <c r="M85" s="61">
        <f t="shared" si="9"/>
        <v>38309</v>
      </c>
      <c r="N85" s="64">
        <f t="shared" si="10"/>
        <v>3.6092704699330992E-2</v>
      </c>
      <c r="O85" s="85">
        <f t="shared" si="11"/>
        <v>-0.78304534219140187</v>
      </c>
    </row>
    <row r="86" spans="2:15" x14ac:dyDescent="0.25">
      <c r="B86" s="65"/>
      <c r="C86" s="53">
        <v>2016</v>
      </c>
      <c r="D86" s="57">
        <f>+Áncash!D47+Ayacucho!D47+Huancavelica!D47+Huánuco!D47+Ica!D47+Junín!D47+Pasco!D47</f>
        <v>360.83371087</v>
      </c>
      <c r="E86" s="55">
        <f>+Áncash!E47+Ayacucho!E47+Huancavelica!E47+Huánuco!E47+Ica!E47+Junín!E47+Pasco!E47</f>
        <v>17</v>
      </c>
      <c r="F86" s="61">
        <f>+Áncash!F47+Ayacucho!F47+Huancavelica!F47+Huánuco!F47+Ica!F47+Junín!F47+Pasco!F47</f>
        <v>1196213</v>
      </c>
      <c r="G86" s="57">
        <f>+Áncash!G47+Ayacucho!G47+Huancavelica!G47+Huánuco!G47+Ica!G47+Junín!G47+Pasco!G47</f>
        <v>1.7158855399999999</v>
      </c>
      <c r="H86" s="55">
        <f>+Áncash!H47+Ayacucho!H47+Huancavelica!H47+Huánuco!H47+Ica!H47+Junín!H47+Pasco!H47</f>
        <v>2</v>
      </c>
      <c r="I86" s="63">
        <f>+Áncash!I47+Ayacucho!I47+Huancavelica!I47+Huánuco!I47+Ica!I47+Junín!I47+Pasco!I47</f>
        <v>972</v>
      </c>
      <c r="J86" s="13"/>
      <c r="K86" s="57">
        <f t="shared" si="7"/>
        <v>362.54959640999999</v>
      </c>
      <c r="L86" s="60">
        <f t="shared" si="8"/>
        <v>19</v>
      </c>
      <c r="M86" s="61">
        <f t="shared" si="9"/>
        <v>1197185</v>
      </c>
      <c r="N86" s="64">
        <f t="shared" si="10"/>
        <v>0.33529947331335663</v>
      </c>
      <c r="O86" s="85">
        <f t="shared" si="11"/>
        <v>8.2899514211128569</v>
      </c>
    </row>
    <row r="87" spans="2:15" x14ac:dyDescent="0.25">
      <c r="B87" s="65"/>
      <c r="C87" s="53">
        <v>2017</v>
      </c>
      <c r="D87" s="57">
        <f>+Áncash!D48+Ayacucho!D48+Huancavelica!D48+Huánuco!D48+Ica!D48+Junín!D48+Pasco!D48</f>
        <v>301.03009352999999</v>
      </c>
      <c r="E87" s="55">
        <f>+Áncash!E48+Ayacucho!E48+Huancavelica!E48+Huánuco!E48+Ica!E48+Junín!E48+Pasco!E48</f>
        <v>22</v>
      </c>
      <c r="F87" s="61">
        <f>+Áncash!F48+Ayacucho!F48+Huancavelica!F48+Huánuco!F48+Ica!F48+Junín!F48+Pasco!F48</f>
        <v>169782</v>
      </c>
      <c r="G87" s="57">
        <f>+Áncash!G48+Ayacucho!G48+Huancavelica!G48+Huánuco!G48+Ica!G48+Junín!G48+Pasco!G48</f>
        <v>0</v>
      </c>
      <c r="H87" s="55">
        <f>+Áncash!H48+Ayacucho!H48+Huancavelica!H48+Huánuco!H48+Ica!H48+Junín!H48+Pasco!H48</f>
        <v>0</v>
      </c>
      <c r="I87" s="63">
        <f>+Áncash!I48+Ayacucho!I48+Huancavelica!I48+Huánuco!I48+Ica!I48+Junín!I48+Pasco!I48</f>
        <v>0</v>
      </c>
      <c r="J87" s="13"/>
      <c r="K87" s="57">
        <f t="shared" si="7"/>
        <v>301.03009352999999</v>
      </c>
      <c r="L87" s="60">
        <f t="shared" si="8"/>
        <v>22</v>
      </c>
      <c r="M87" s="61">
        <f t="shared" si="9"/>
        <v>169782</v>
      </c>
      <c r="N87" s="64">
        <f t="shared" si="10"/>
        <v>0.27840392821161458</v>
      </c>
      <c r="O87" s="85">
        <f>+K87/K86-1</f>
        <v>-0.16968575744993752</v>
      </c>
    </row>
    <row r="88" spans="2:15" x14ac:dyDescent="0.25">
      <c r="B88" s="65"/>
      <c r="C88" s="89" t="s">
        <v>54</v>
      </c>
      <c r="D88" s="90">
        <f t="shared" ref="D88:I88" si="12">SUM(D79:D87)</f>
        <v>810.93669733000002</v>
      </c>
      <c r="E88" s="91">
        <f t="shared" si="12"/>
        <v>50</v>
      </c>
      <c r="F88" s="92">
        <f t="shared" si="12"/>
        <v>2308032</v>
      </c>
      <c r="G88" s="90">
        <f t="shared" si="12"/>
        <v>270.33430148000002</v>
      </c>
      <c r="H88" s="91">
        <f t="shared" si="12"/>
        <v>53</v>
      </c>
      <c r="I88" s="92">
        <f t="shared" si="12"/>
        <v>2368768</v>
      </c>
      <c r="J88" s="13"/>
      <c r="K88" s="90">
        <f>SUM(K79:K87)</f>
        <v>1081.2709988099998</v>
      </c>
      <c r="L88" s="91">
        <f>SUM(L79:L87)</f>
        <v>103</v>
      </c>
      <c r="M88" s="92">
        <f>SUM(M79:M87)</f>
        <v>4676800</v>
      </c>
      <c r="N88" s="64">
        <f t="shared" si="10"/>
        <v>1</v>
      </c>
      <c r="O88" s="68"/>
    </row>
    <row r="89" spans="2:15" x14ac:dyDescent="0.25">
      <c r="B89" s="65"/>
      <c r="C89" s="147" t="s">
        <v>63</v>
      </c>
      <c r="D89" s="147"/>
      <c r="E89" s="147"/>
      <c r="F89" s="147"/>
      <c r="G89" s="147"/>
      <c r="H89" s="147"/>
      <c r="I89" s="147"/>
      <c r="J89" s="13"/>
      <c r="K89" s="13"/>
      <c r="L89" s="13"/>
      <c r="M89" s="13"/>
      <c r="N89" s="13"/>
      <c r="O89" s="68"/>
    </row>
    <row r="90" spans="2:15" x14ac:dyDescent="0.25">
      <c r="B90" s="65"/>
      <c r="C90" s="48" t="s">
        <v>55</v>
      </c>
      <c r="D90" s="13"/>
      <c r="E90" s="13"/>
      <c r="F90" s="13"/>
      <c r="G90" s="49"/>
      <c r="H90" s="50"/>
      <c r="I90" s="50"/>
      <c r="J90" s="13"/>
      <c r="K90" s="13"/>
      <c r="L90" s="13"/>
      <c r="M90" s="13"/>
      <c r="N90" s="13"/>
      <c r="O90" s="68"/>
    </row>
    <row r="91" spans="2:15" x14ac:dyDescent="0.25">
      <c r="B91" s="65"/>
      <c r="C91" s="13"/>
      <c r="D91" s="13"/>
      <c r="E91" s="126">
        <f>+E88/L88</f>
        <v>0.4854368932038835</v>
      </c>
      <c r="F91" s="126"/>
      <c r="G91" s="127"/>
      <c r="H91" s="128">
        <f>+H88/L88</f>
        <v>0.5145631067961165</v>
      </c>
      <c r="I91" s="50"/>
      <c r="J91" s="50"/>
      <c r="K91" s="13"/>
      <c r="L91" s="13"/>
      <c r="M91" s="13"/>
      <c r="N91" s="13"/>
      <c r="O91" s="68"/>
    </row>
    <row r="92" spans="2:15" x14ac:dyDescent="0.25"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</row>
    <row r="95" spans="2:15" x14ac:dyDescent="0.2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</row>
    <row r="96" spans="2:15" x14ac:dyDescent="0.25">
      <c r="B96" s="65"/>
      <c r="C96" s="153" t="s">
        <v>81</v>
      </c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66"/>
    </row>
    <row r="97" spans="2:15" x14ac:dyDescent="0.25">
      <c r="B97" s="65"/>
      <c r="C97" s="162" t="str">
        <f>+CONCATENATE("Entre el 2009 y 2017, se ejecutaron y/o comprometieron  S/", FIXED(L122,1)," millones en proyectos mediante obras por impuestos. Entre las principales empresas que se comprometieron figuran: ",C102," con un compromiso de (",FIXED(M102*100,1),"%), seguido por el ",C103," (",FIXED(M103*100,1),"%)  y el ",C104," (",FIXED(M104*100,1),"%) entre las principales.")</f>
        <v>Entre el 2009 y 2017, se ejecutaron y/o comprometieron  S/1,081.3 millones en proyectos mediante obras por impuestos. Entre las principales empresas que se comprometieron figuran: Compañía Minera Antamina S.A. con un compromiso de (52.6%), seguido por el Banco de Crédito del Perú-BCP (20.0%)  y el Volcan Compañía Minera S.A.A. (6.8%) entre las principales.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67"/>
    </row>
    <row r="98" spans="2:15" x14ac:dyDescent="0.25">
      <c r="B98" s="65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67"/>
    </row>
    <row r="99" spans="2:15" x14ac:dyDescent="0.25">
      <c r="B99" s="65"/>
      <c r="C99" s="176" t="s">
        <v>66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68"/>
    </row>
    <row r="100" spans="2:15" x14ac:dyDescent="0.25">
      <c r="B100" s="65"/>
      <c r="C100" s="13"/>
      <c r="D100" s="13"/>
      <c r="E100" s="13"/>
      <c r="F100" s="159" t="s">
        <v>67</v>
      </c>
      <c r="G100" s="159"/>
      <c r="H100" s="159"/>
      <c r="I100" s="159"/>
      <c r="J100" s="159"/>
      <c r="K100" s="159"/>
      <c r="L100" s="13"/>
      <c r="M100" s="13"/>
      <c r="N100" s="13"/>
      <c r="O100" s="68"/>
    </row>
    <row r="101" spans="2:15" x14ac:dyDescent="0.25">
      <c r="B101" s="65"/>
      <c r="C101" s="160" t="s">
        <v>68</v>
      </c>
      <c r="D101" s="161"/>
      <c r="E101" s="73">
        <v>2011</v>
      </c>
      <c r="F101" s="73">
        <v>2012</v>
      </c>
      <c r="G101" s="73">
        <v>2013</v>
      </c>
      <c r="H101" s="73">
        <v>2014</v>
      </c>
      <c r="I101" s="73">
        <v>2015</v>
      </c>
      <c r="J101" s="73">
        <v>2016</v>
      </c>
      <c r="K101" s="73">
        <v>2017</v>
      </c>
      <c r="L101" s="73" t="s">
        <v>32</v>
      </c>
      <c r="M101" s="73" t="s">
        <v>69</v>
      </c>
      <c r="N101" s="73" t="s">
        <v>78</v>
      </c>
      <c r="O101" s="68"/>
    </row>
    <row r="102" spans="2:15" x14ac:dyDescent="0.25">
      <c r="B102" s="65"/>
      <c r="C102" s="133" t="s">
        <v>70</v>
      </c>
      <c r="D102" s="134"/>
      <c r="E102" s="135">
        <v>0</v>
      </c>
      <c r="F102" s="135">
        <v>0</v>
      </c>
      <c r="G102" s="136">
        <v>12.22285759</v>
      </c>
      <c r="H102" s="136">
        <v>77.21487033999999</v>
      </c>
      <c r="I102" s="136">
        <v>5.4406024999999998</v>
      </c>
      <c r="J102" s="136">
        <v>292.06241033999999</v>
      </c>
      <c r="K102" s="136">
        <v>181.40180028999998</v>
      </c>
      <c r="L102" s="136">
        <f t="shared" ref="L102:L121" si="13">SUM(E102:K102)</f>
        <v>568.34254106000003</v>
      </c>
      <c r="M102" s="137">
        <f>+L102/$L$122</f>
        <v>0.52562451197294036</v>
      </c>
      <c r="N102" s="136">
        <v>388408</v>
      </c>
      <c r="O102" s="68"/>
    </row>
    <row r="103" spans="2:15" x14ac:dyDescent="0.25">
      <c r="B103" s="65"/>
      <c r="C103" s="133" t="s">
        <v>76</v>
      </c>
      <c r="D103" s="134"/>
      <c r="E103" s="135">
        <v>0</v>
      </c>
      <c r="F103" s="135">
        <v>0</v>
      </c>
      <c r="G103" s="136">
        <v>92.73183358</v>
      </c>
      <c r="H103" s="136">
        <v>37.600436369999997</v>
      </c>
      <c r="I103" s="136">
        <v>24.513955920000001</v>
      </c>
      <c r="J103" s="136">
        <v>0</v>
      </c>
      <c r="K103" s="136">
        <v>61.073746929999999</v>
      </c>
      <c r="L103" s="136">
        <f t="shared" si="13"/>
        <v>215.91997280000001</v>
      </c>
      <c r="M103" s="137">
        <f t="shared" ref="M103:M122" si="14">+L103/$L$122</f>
        <v>0.19969089436194273</v>
      </c>
      <c r="N103" s="136">
        <v>98945</v>
      </c>
      <c r="O103" s="68"/>
    </row>
    <row r="104" spans="2:15" x14ac:dyDescent="0.25">
      <c r="B104" s="65"/>
      <c r="C104" s="133" t="s">
        <v>103</v>
      </c>
      <c r="D104" s="134"/>
      <c r="E104" s="136">
        <v>5.0657037200000001</v>
      </c>
      <c r="F104" s="136">
        <v>11.691261969999999</v>
      </c>
      <c r="G104" s="136">
        <v>57.284258930000007</v>
      </c>
      <c r="H104" s="136">
        <v>0</v>
      </c>
      <c r="I104" s="136">
        <v>0</v>
      </c>
      <c r="J104" s="136">
        <v>0</v>
      </c>
      <c r="K104" s="136">
        <v>0</v>
      </c>
      <c r="L104" s="136">
        <f t="shared" si="13"/>
        <v>74.041224620000008</v>
      </c>
      <c r="M104" s="137">
        <f t="shared" si="14"/>
        <v>6.847610330942619E-2</v>
      </c>
      <c r="N104" s="136">
        <v>119087</v>
      </c>
      <c r="O104" s="68"/>
    </row>
    <row r="105" spans="2:15" x14ac:dyDescent="0.25">
      <c r="B105" s="65"/>
      <c r="C105" s="78" t="s">
        <v>75</v>
      </c>
      <c r="D105" s="79"/>
      <c r="E105" s="74">
        <v>3.9928293799999999</v>
      </c>
      <c r="F105" s="74">
        <v>3.8021365600000001</v>
      </c>
      <c r="G105" s="82">
        <v>0</v>
      </c>
      <c r="H105" s="74">
        <v>4.5390753900000007</v>
      </c>
      <c r="I105" s="74">
        <v>0</v>
      </c>
      <c r="J105" s="74">
        <v>25.67810231</v>
      </c>
      <c r="K105" s="74">
        <v>3.8959618100000002</v>
      </c>
      <c r="L105" s="74">
        <f t="shared" si="13"/>
        <v>41.908105450000008</v>
      </c>
      <c r="M105" s="75">
        <f t="shared" si="14"/>
        <v>3.8758188739106338E-2</v>
      </c>
      <c r="N105" s="74">
        <v>8284</v>
      </c>
      <c r="O105" s="68"/>
    </row>
    <row r="106" spans="2:15" x14ac:dyDescent="0.25">
      <c r="B106" s="65"/>
      <c r="C106" s="78" t="s">
        <v>90</v>
      </c>
      <c r="D106" s="79"/>
      <c r="E106" s="82">
        <v>0</v>
      </c>
      <c r="F106" s="82">
        <v>0</v>
      </c>
      <c r="G106" s="82">
        <v>0</v>
      </c>
      <c r="H106" s="74">
        <v>0</v>
      </c>
      <c r="I106" s="74">
        <v>0</v>
      </c>
      <c r="J106" s="74">
        <v>23.177749469999998</v>
      </c>
      <c r="K106" s="74">
        <v>0</v>
      </c>
      <c r="L106" s="74">
        <f t="shared" si="13"/>
        <v>23.177749469999998</v>
      </c>
      <c r="M106" s="75">
        <f t="shared" si="14"/>
        <v>2.1435652575079164E-2</v>
      </c>
      <c r="N106" s="74">
        <v>883593</v>
      </c>
      <c r="O106" s="68"/>
    </row>
    <row r="107" spans="2:15" x14ac:dyDescent="0.25">
      <c r="B107" s="65"/>
      <c r="C107" s="78" t="s">
        <v>77</v>
      </c>
      <c r="D107" s="79"/>
      <c r="E107" s="82">
        <v>0</v>
      </c>
      <c r="F107" s="82">
        <v>0</v>
      </c>
      <c r="G107" s="82">
        <v>0</v>
      </c>
      <c r="H107" s="74">
        <v>0</v>
      </c>
      <c r="I107" s="74">
        <v>0</v>
      </c>
      <c r="J107" s="74">
        <v>0</v>
      </c>
      <c r="K107" s="74">
        <v>17.23263656</v>
      </c>
      <c r="L107" s="74">
        <f t="shared" si="13"/>
        <v>17.23263656</v>
      </c>
      <c r="M107" s="75">
        <f t="shared" si="14"/>
        <v>1.5937389034724404E-2</v>
      </c>
      <c r="N107" s="74">
        <v>20774</v>
      </c>
      <c r="O107" s="68"/>
    </row>
    <row r="108" spans="2:15" x14ac:dyDescent="0.25">
      <c r="B108" s="65"/>
      <c r="C108" s="78" t="s">
        <v>95</v>
      </c>
      <c r="D108" s="79"/>
      <c r="E108" s="82">
        <v>0</v>
      </c>
      <c r="F108" s="82">
        <v>0</v>
      </c>
      <c r="G108" s="82">
        <v>0</v>
      </c>
      <c r="H108" s="74">
        <v>16.259112510000001</v>
      </c>
      <c r="I108" s="74">
        <v>0</v>
      </c>
      <c r="J108" s="74">
        <v>0</v>
      </c>
      <c r="K108" s="74">
        <v>0</v>
      </c>
      <c r="L108" s="74">
        <f t="shared" si="13"/>
        <v>16.259112510000001</v>
      </c>
      <c r="M108" s="75">
        <f t="shared" si="14"/>
        <v>1.5037037456746805E-2</v>
      </c>
      <c r="N108" s="74">
        <v>772865</v>
      </c>
      <c r="O108" s="68"/>
    </row>
    <row r="109" spans="2:15" x14ac:dyDescent="0.25">
      <c r="B109" s="65"/>
      <c r="C109" s="78" t="s">
        <v>96</v>
      </c>
      <c r="D109" s="79"/>
      <c r="E109" s="82">
        <v>0</v>
      </c>
      <c r="F109" s="82">
        <v>0</v>
      </c>
      <c r="G109" s="82">
        <v>0</v>
      </c>
      <c r="H109" s="74">
        <v>15.262344500000001</v>
      </c>
      <c r="I109" s="74">
        <v>0</v>
      </c>
      <c r="J109" s="74">
        <v>0</v>
      </c>
      <c r="K109" s="74">
        <v>0</v>
      </c>
      <c r="L109" s="74">
        <f t="shared" si="13"/>
        <v>15.262344500000001</v>
      </c>
      <c r="M109" s="75">
        <f t="shared" si="14"/>
        <v>1.4115188992211088E-2</v>
      </c>
      <c r="N109" s="74">
        <v>14220</v>
      </c>
      <c r="O109" s="68"/>
    </row>
    <row r="110" spans="2:15" x14ac:dyDescent="0.25">
      <c r="B110" s="65"/>
      <c r="C110" s="78" t="s">
        <v>92</v>
      </c>
      <c r="D110" s="79"/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14.404631949999999</v>
      </c>
      <c r="L110" s="74">
        <f t="shared" si="13"/>
        <v>14.404631949999999</v>
      </c>
      <c r="M110" s="83">
        <f t="shared" si="14"/>
        <v>1.3321944235860493E-2</v>
      </c>
      <c r="N110" s="82">
        <v>6955</v>
      </c>
      <c r="O110" s="68"/>
    </row>
    <row r="111" spans="2:15" x14ac:dyDescent="0.25">
      <c r="B111" s="65"/>
      <c r="C111" s="78" t="s">
        <v>93</v>
      </c>
      <c r="D111" s="79"/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13.710438999999999</v>
      </c>
      <c r="L111" s="74">
        <f t="shared" si="13"/>
        <v>13.710438999999999</v>
      </c>
      <c r="M111" s="83">
        <f t="shared" si="14"/>
        <v>1.2679928542510724E-2</v>
      </c>
      <c r="N111" s="82">
        <v>58132</v>
      </c>
      <c r="O111" s="68"/>
    </row>
    <row r="112" spans="2:15" x14ac:dyDescent="0.25">
      <c r="B112" s="65"/>
      <c r="C112" s="78" t="s">
        <v>106</v>
      </c>
      <c r="D112" s="79"/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10.74597977</v>
      </c>
      <c r="K112" s="82">
        <v>0</v>
      </c>
      <c r="L112" s="74">
        <f t="shared" si="13"/>
        <v>10.74597977</v>
      </c>
      <c r="M112" s="83">
        <f t="shared" si="14"/>
        <v>9.938285389903696E-3</v>
      </c>
      <c r="N112" s="82">
        <v>61226</v>
      </c>
      <c r="O112" s="68"/>
    </row>
    <row r="113" spans="2:15" x14ac:dyDescent="0.25">
      <c r="B113" s="65"/>
      <c r="C113" s="78" t="s">
        <v>101</v>
      </c>
      <c r="D113" s="79"/>
      <c r="E113" s="82">
        <v>0</v>
      </c>
      <c r="F113" s="82">
        <v>0</v>
      </c>
      <c r="G113" s="82">
        <v>0</v>
      </c>
      <c r="H113" s="82">
        <v>9.5496533800000005</v>
      </c>
      <c r="I113" s="82">
        <v>0</v>
      </c>
      <c r="J113" s="82">
        <v>0</v>
      </c>
      <c r="K113" s="82">
        <v>0</v>
      </c>
      <c r="L113" s="74">
        <f t="shared" si="13"/>
        <v>9.5496533800000005</v>
      </c>
      <c r="M113" s="83">
        <f t="shared" si="14"/>
        <v>8.8318778460810786E-3</v>
      </c>
      <c r="N113" s="82">
        <v>5514</v>
      </c>
      <c r="O113" s="68"/>
    </row>
    <row r="114" spans="2:15" x14ac:dyDescent="0.25">
      <c r="B114" s="65"/>
      <c r="C114" s="78" t="s">
        <v>104</v>
      </c>
      <c r="D114" s="79"/>
      <c r="E114" s="82">
        <v>0</v>
      </c>
      <c r="F114" s="82">
        <v>0</v>
      </c>
      <c r="G114" s="82">
        <v>0</v>
      </c>
      <c r="H114" s="82">
        <v>0</v>
      </c>
      <c r="I114" s="82">
        <v>8.4755797400000006</v>
      </c>
      <c r="J114" s="82">
        <v>0</v>
      </c>
      <c r="K114" s="82">
        <v>0</v>
      </c>
      <c r="L114" s="74">
        <f t="shared" si="13"/>
        <v>8.4755797400000006</v>
      </c>
      <c r="M114" s="83">
        <f t="shared" si="14"/>
        <v>7.8385342336267736E-3</v>
      </c>
      <c r="N114" s="82">
        <v>1605</v>
      </c>
      <c r="O114" s="68"/>
    </row>
    <row r="115" spans="2:15" x14ac:dyDescent="0.25">
      <c r="B115" s="65"/>
      <c r="C115" s="78" t="s">
        <v>71</v>
      </c>
      <c r="D115" s="79"/>
      <c r="E115" s="82">
        <v>0</v>
      </c>
      <c r="F115" s="82">
        <v>0</v>
      </c>
      <c r="G115" s="82">
        <v>7.1479223799999998</v>
      </c>
      <c r="H115" s="82">
        <v>0</v>
      </c>
      <c r="I115" s="82">
        <v>0</v>
      </c>
      <c r="J115" s="82">
        <v>0</v>
      </c>
      <c r="K115" s="82">
        <v>0</v>
      </c>
      <c r="L115" s="74">
        <f t="shared" si="13"/>
        <v>7.1479223799999998</v>
      </c>
      <c r="M115" s="83">
        <f t="shared" si="14"/>
        <v>6.6106668798725692E-3</v>
      </c>
      <c r="N115" s="82">
        <v>120110</v>
      </c>
      <c r="O115" s="68"/>
    </row>
    <row r="116" spans="2:15" x14ac:dyDescent="0.25">
      <c r="B116" s="65"/>
      <c r="C116" s="78" t="s">
        <v>83</v>
      </c>
      <c r="D116" s="79"/>
      <c r="E116" s="82">
        <v>0</v>
      </c>
      <c r="F116" s="82">
        <v>0</v>
      </c>
      <c r="G116" s="82">
        <v>0</v>
      </c>
      <c r="H116" s="82">
        <v>6.8585498899999999</v>
      </c>
      <c r="I116" s="82">
        <v>0</v>
      </c>
      <c r="J116" s="82">
        <v>0</v>
      </c>
      <c r="K116" s="82">
        <v>0</v>
      </c>
      <c r="L116" s="74">
        <f t="shared" si="13"/>
        <v>6.8585498899999999</v>
      </c>
      <c r="M116" s="83">
        <f t="shared" si="14"/>
        <v>6.3430443409175155E-3</v>
      </c>
      <c r="N116" s="82">
        <v>1751539</v>
      </c>
      <c r="O116" s="68"/>
    </row>
    <row r="117" spans="2:15" x14ac:dyDescent="0.25">
      <c r="B117" s="65"/>
      <c r="C117" s="78" t="s">
        <v>97</v>
      </c>
      <c r="D117" s="79"/>
      <c r="E117" s="82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5.4653949000000006</v>
      </c>
      <c r="K117" s="82">
        <v>0</v>
      </c>
      <c r="L117" s="74">
        <f t="shared" si="13"/>
        <v>5.4653949000000006</v>
      </c>
      <c r="M117" s="83">
        <f t="shared" si="14"/>
        <v>5.054602320801147E-3</v>
      </c>
      <c r="N117" s="82">
        <v>10128</v>
      </c>
      <c r="O117" s="68"/>
    </row>
    <row r="118" spans="2:15" x14ac:dyDescent="0.25">
      <c r="B118" s="65"/>
      <c r="C118" s="78" t="s">
        <v>94</v>
      </c>
      <c r="D118" s="79"/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5.4199596200000002</v>
      </c>
      <c r="K118" s="82">
        <v>0</v>
      </c>
      <c r="L118" s="74">
        <f t="shared" si="13"/>
        <v>5.4199596200000002</v>
      </c>
      <c r="M118" s="83">
        <f t="shared" si="14"/>
        <v>5.0125820686626873E-3</v>
      </c>
      <c r="N118" s="82">
        <v>1629</v>
      </c>
      <c r="O118" s="68"/>
    </row>
    <row r="119" spans="2:15" x14ac:dyDescent="0.25">
      <c r="B119" s="65"/>
      <c r="C119" s="78" t="s">
        <v>100</v>
      </c>
      <c r="D119" s="79"/>
      <c r="E119" s="82">
        <v>0</v>
      </c>
      <c r="F119" s="82">
        <v>0</v>
      </c>
      <c r="G119" s="82">
        <v>0</v>
      </c>
      <c r="H119" s="82">
        <v>5.0710375700000005</v>
      </c>
      <c r="I119" s="82">
        <v>0</v>
      </c>
      <c r="J119" s="82">
        <v>0</v>
      </c>
      <c r="K119" s="82">
        <v>0</v>
      </c>
      <c r="L119" s="74">
        <f t="shared" si="13"/>
        <v>5.0710375700000005</v>
      </c>
      <c r="M119" s="83">
        <f t="shared" si="14"/>
        <v>4.6898858617136358E-3</v>
      </c>
      <c r="N119" s="82">
        <v>44145</v>
      </c>
      <c r="O119" s="68"/>
    </row>
    <row r="120" spans="2:15" x14ac:dyDescent="0.25">
      <c r="B120" s="65"/>
      <c r="C120" s="78" t="s">
        <v>72</v>
      </c>
      <c r="D120" s="79"/>
      <c r="E120" s="82">
        <v>0</v>
      </c>
      <c r="F120" s="82">
        <v>0</v>
      </c>
      <c r="G120" s="82">
        <v>0</v>
      </c>
      <c r="H120" s="82">
        <v>3.4923113900000002</v>
      </c>
      <c r="I120" s="82">
        <v>0</v>
      </c>
      <c r="J120" s="82">
        <v>0</v>
      </c>
      <c r="K120" s="82">
        <v>0</v>
      </c>
      <c r="L120" s="74">
        <f t="shared" si="13"/>
        <v>3.4923113900000002</v>
      </c>
      <c r="M120" s="83">
        <f t="shared" si="14"/>
        <v>3.2298206405641941E-3</v>
      </c>
      <c r="N120" s="82">
        <v>1020</v>
      </c>
      <c r="O120" s="68"/>
    </row>
    <row r="121" spans="2:15" x14ac:dyDescent="0.25">
      <c r="B121" s="65"/>
      <c r="C121" s="78" t="s">
        <v>2</v>
      </c>
      <c r="D121" s="79"/>
      <c r="E121" s="82">
        <v>0</v>
      </c>
      <c r="F121" s="82">
        <v>4.8456294700000004</v>
      </c>
      <c r="G121" s="82">
        <v>0</v>
      </c>
      <c r="H121" s="82">
        <v>4.0334890899999998</v>
      </c>
      <c r="I121" s="82">
        <v>0.59585669999999991</v>
      </c>
      <c r="J121" s="82">
        <v>0</v>
      </c>
      <c r="K121" s="82">
        <v>9.3108769900000006</v>
      </c>
      <c r="L121" s="74">
        <f t="shared" si="13"/>
        <v>18.785852250000001</v>
      </c>
      <c r="M121" s="83">
        <f t="shared" si="14"/>
        <v>1.7373861197308441E-2</v>
      </c>
      <c r="N121" s="82">
        <v>308621</v>
      </c>
      <c r="O121" s="68"/>
    </row>
    <row r="122" spans="2:15" x14ac:dyDescent="0.25">
      <c r="B122" s="65"/>
      <c r="C122" s="157" t="s">
        <v>32</v>
      </c>
      <c r="D122" s="157"/>
      <c r="E122" s="93">
        <f>SUM(E102:E121)</f>
        <v>9.0585331</v>
      </c>
      <c r="F122" s="93">
        <f t="shared" ref="F122:K122" si="15">SUM(F102:F121)</f>
        <v>20.339027999999999</v>
      </c>
      <c r="G122" s="93">
        <f t="shared" si="15"/>
        <v>169.38687248000002</v>
      </c>
      <c r="H122" s="93">
        <f t="shared" si="15"/>
        <v>179.88088042999996</v>
      </c>
      <c r="I122" s="93">
        <f t="shared" si="15"/>
        <v>39.025994859999997</v>
      </c>
      <c r="J122" s="93">
        <f t="shared" si="15"/>
        <v>362.54959640999994</v>
      </c>
      <c r="K122" s="93">
        <f t="shared" si="15"/>
        <v>301.03009352999999</v>
      </c>
      <c r="L122" s="93">
        <f>SUM(L102:L121)</f>
        <v>1081.27099881</v>
      </c>
      <c r="M122" s="94">
        <f t="shared" si="14"/>
        <v>1</v>
      </c>
      <c r="N122" s="93">
        <f>SUM(N102:N121)</f>
        <v>4676800</v>
      </c>
      <c r="O122" s="68"/>
    </row>
    <row r="123" spans="2:15" x14ac:dyDescent="0.25">
      <c r="B123" s="65"/>
      <c r="C123" s="158" t="s">
        <v>79</v>
      </c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68"/>
    </row>
    <row r="124" spans="2:15" x14ac:dyDescent="0.25">
      <c r="B124" s="65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68"/>
    </row>
    <row r="125" spans="2:15" x14ac:dyDescent="0.25">
      <c r="B125" s="22"/>
      <c r="C125" s="8"/>
      <c r="D125" s="149" t="s">
        <v>109</v>
      </c>
      <c r="E125" s="149"/>
      <c r="F125" s="149"/>
      <c r="G125" s="149"/>
      <c r="H125" s="149"/>
      <c r="I125" s="149"/>
      <c r="J125" s="149"/>
      <c r="K125" s="149"/>
      <c r="L125" s="87"/>
      <c r="M125" s="8"/>
      <c r="N125" s="8"/>
      <c r="O125" s="23"/>
    </row>
    <row r="126" spans="2:15" x14ac:dyDescent="0.25">
      <c r="B126" s="22"/>
      <c r="C126" s="8"/>
      <c r="D126" s="150" t="s">
        <v>110</v>
      </c>
      <c r="E126" s="150"/>
      <c r="F126" s="150"/>
      <c r="G126" s="150"/>
      <c r="H126" s="150"/>
      <c r="I126" s="150"/>
      <c r="J126" s="150"/>
      <c r="K126" s="150"/>
      <c r="L126" s="8"/>
      <c r="M126" s="8"/>
      <c r="N126" s="8"/>
      <c r="O126" s="23"/>
    </row>
    <row r="127" spans="2:15" x14ac:dyDescent="0.25">
      <c r="B127" s="22"/>
      <c r="C127" s="8"/>
      <c r="D127" s="73" t="s">
        <v>3</v>
      </c>
      <c r="E127" s="73">
        <v>2011</v>
      </c>
      <c r="F127" s="73">
        <v>2012</v>
      </c>
      <c r="G127" s="73">
        <v>2013</v>
      </c>
      <c r="H127" s="73">
        <v>2014</v>
      </c>
      <c r="I127" s="73">
        <v>2015</v>
      </c>
      <c r="J127" s="73">
        <v>2016</v>
      </c>
      <c r="K127" s="73">
        <v>2017</v>
      </c>
      <c r="L127" s="8"/>
      <c r="M127" s="8"/>
      <c r="N127" s="8"/>
      <c r="O127" s="68"/>
    </row>
    <row r="128" spans="2:15" x14ac:dyDescent="0.25">
      <c r="B128" s="22"/>
      <c r="C128" s="8"/>
      <c r="D128" s="78" t="s">
        <v>107</v>
      </c>
      <c r="E128" s="82"/>
      <c r="F128" s="82">
        <v>1.9692516200000001</v>
      </c>
      <c r="G128" s="82">
        <v>19.370779970000001</v>
      </c>
      <c r="H128" s="82">
        <v>105.31200370999998</v>
      </c>
      <c r="I128" s="82">
        <v>5.4406024999999998</v>
      </c>
      <c r="J128" s="82">
        <v>224.88524974000001</v>
      </c>
      <c r="K128" s="82">
        <f>196.94949265+1.6849442</f>
        <v>198.63443684999999</v>
      </c>
      <c r="L128" s="8"/>
      <c r="M128" s="8"/>
      <c r="N128" s="8"/>
      <c r="O128" s="68"/>
    </row>
    <row r="129" spans="2:15" x14ac:dyDescent="0.25">
      <c r="B129" s="22"/>
      <c r="C129" s="8"/>
      <c r="D129" s="78" t="s">
        <v>8</v>
      </c>
      <c r="E129" s="82"/>
      <c r="F129" s="82"/>
      <c r="G129" s="82"/>
      <c r="H129" s="82"/>
      <c r="I129" s="82"/>
      <c r="J129" s="82"/>
      <c r="K129" s="82">
        <v>0.88212780000000002</v>
      </c>
      <c r="L129" s="8"/>
      <c r="M129" s="8"/>
      <c r="N129" s="8"/>
      <c r="O129" s="68"/>
    </row>
    <row r="130" spans="2:15" x14ac:dyDescent="0.25">
      <c r="B130" s="22"/>
      <c r="C130" s="8"/>
      <c r="D130" s="78" t="s">
        <v>9</v>
      </c>
      <c r="E130" s="82"/>
      <c r="F130" s="82"/>
      <c r="G130" s="82"/>
      <c r="H130" s="82">
        <v>6.8585498899999999</v>
      </c>
      <c r="I130" s="82"/>
      <c r="J130" s="82">
        <v>10.74597977</v>
      </c>
      <c r="K130" s="82"/>
      <c r="L130" s="8"/>
      <c r="M130" s="8"/>
      <c r="N130" s="8"/>
      <c r="O130" s="68"/>
    </row>
    <row r="131" spans="2:15" x14ac:dyDescent="0.25">
      <c r="B131" s="22"/>
      <c r="C131" s="8"/>
      <c r="D131" s="78" t="s">
        <v>10</v>
      </c>
      <c r="E131" s="82"/>
      <c r="F131" s="82"/>
      <c r="G131" s="82"/>
      <c r="H131" s="82"/>
      <c r="I131" s="82"/>
      <c r="J131" s="82">
        <v>67.177160599999993</v>
      </c>
      <c r="K131" s="82"/>
      <c r="L131" s="8"/>
      <c r="M131" s="8"/>
      <c r="N131" s="8"/>
      <c r="O131" s="68"/>
    </row>
    <row r="132" spans="2:15" x14ac:dyDescent="0.25">
      <c r="B132" s="22"/>
      <c r="C132" s="8"/>
      <c r="D132" s="78" t="s">
        <v>11</v>
      </c>
      <c r="E132" s="82"/>
      <c r="F132" s="82">
        <v>3.8021365600000001</v>
      </c>
      <c r="G132" s="82"/>
      <c r="H132" s="82">
        <v>37.326869959999996</v>
      </c>
      <c r="I132" s="82">
        <v>24.513955920000001</v>
      </c>
      <c r="J132" s="82">
        <v>47.932854630000001</v>
      </c>
      <c r="K132" s="82">
        <v>99.229530120000007</v>
      </c>
      <c r="L132" s="8"/>
      <c r="M132" s="8"/>
      <c r="N132" s="8"/>
      <c r="O132" s="68"/>
    </row>
    <row r="133" spans="2:15" x14ac:dyDescent="0.25">
      <c r="B133" s="22"/>
      <c r="C133" s="8"/>
      <c r="D133" s="78" t="s">
        <v>12</v>
      </c>
      <c r="E133" s="82"/>
      <c r="F133" s="82"/>
      <c r="G133" s="82">
        <v>39.68297458</v>
      </c>
      <c r="H133" s="82">
        <v>29.883035450000001</v>
      </c>
      <c r="I133" s="82">
        <v>0.59585669999999991</v>
      </c>
      <c r="J133" s="82">
        <v>5.4653949000000006</v>
      </c>
      <c r="K133" s="82">
        <v>2.2839987599999998</v>
      </c>
      <c r="L133" s="8"/>
      <c r="M133" s="8"/>
      <c r="N133" s="8"/>
      <c r="O133" s="68"/>
    </row>
    <row r="134" spans="2:15" x14ac:dyDescent="0.25">
      <c r="B134" s="22"/>
      <c r="C134" s="8"/>
      <c r="D134" s="78" t="s">
        <v>13</v>
      </c>
      <c r="E134" s="82">
        <v>9.0585331</v>
      </c>
      <c r="F134" s="82">
        <v>14.56763982</v>
      </c>
      <c r="G134" s="82">
        <v>110.33311793</v>
      </c>
      <c r="H134" s="82">
        <v>0.50042142000000001</v>
      </c>
      <c r="I134" s="82">
        <v>8.4755797400000006</v>
      </c>
      <c r="J134" s="82">
        <v>6.3429567699999989</v>
      </c>
      <c r="K134" s="82"/>
      <c r="L134" s="8"/>
      <c r="M134" s="8"/>
      <c r="N134" s="8"/>
      <c r="O134" s="68"/>
    </row>
    <row r="135" spans="2:15" x14ac:dyDescent="0.25">
      <c r="B135" s="22"/>
      <c r="C135" s="8"/>
      <c r="D135" s="95" t="s">
        <v>108</v>
      </c>
      <c r="E135" s="93">
        <v>9.0585331</v>
      </c>
      <c r="F135" s="93">
        <v>20.339027999999999</v>
      </c>
      <c r="G135" s="93">
        <v>169.38687247999999</v>
      </c>
      <c r="H135" s="93">
        <v>179.88088042999999</v>
      </c>
      <c r="I135" s="93">
        <v>39.025994859999997</v>
      </c>
      <c r="J135" s="93">
        <v>362.54959640999999</v>
      </c>
      <c r="K135" s="93">
        <f>299.34514933+1.6849442</f>
        <v>301.03009353000004</v>
      </c>
      <c r="L135" s="8"/>
      <c r="M135" s="8"/>
      <c r="N135" s="8"/>
      <c r="O135" s="68"/>
    </row>
    <row r="136" spans="2:15" x14ac:dyDescent="0.25">
      <c r="B136" s="22"/>
      <c r="C136" s="8"/>
      <c r="D136" s="147" t="s">
        <v>113</v>
      </c>
      <c r="E136" s="147"/>
      <c r="F136" s="147"/>
      <c r="G136" s="147"/>
      <c r="H136" s="147"/>
      <c r="I136" s="147"/>
      <c r="J136" s="147"/>
      <c r="K136" s="147"/>
      <c r="L136" s="87"/>
      <c r="M136" s="8"/>
      <c r="N136" s="8"/>
      <c r="O136" s="23"/>
    </row>
    <row r="137" spans="2:15" x14ac:dyDescent="0.25">
      <c r="B137" s="22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23"/>
    </row>
    <row r="138" spans="2:15" x14ac:dyDescent="0.25">
      <c r="B138" s="22"/>
      <c r="C138" s="8"/>
      <c r="D138" s="149" t="s">
        <v>111</v>
      </c>
      <c r="E138" s="149"/>
      <c r="F138" s="149"/>
      <c r="G138" s="149"/>
      <c r="H138" s="149"/>
      <c r="I138" s="149"/>
      <c r="J138" s="149"/>
      <c r="K138" s="149"/>
      <c r="L138" s="8"/>
      <c r="M138" s="8"/>
      <c r="N138" s="8"/>
      <c r="O138" s="68"/>
    </row>
    <row r="139" spans="2:15" x14ac:dyDescent="0.25">
      <c r="B139" s="22"/>
      <c r="C139" s="8"/>
      <c r="D139" s="73" t="s">
        <v>3</v>
      </c>
      <c r="E139" s="73">
        <v>2011</v>
      </c>
      <c r="F139" s="73">
        <v>2012</v>
      </c>
      <c r="G139" s="73">
        <v>2013</v>
      </c>
      <c r="H139" s="73">
        <v>2014</v>
      </c>
      <c r="I139" s="73">
        <v>2015</v>
      </c>
      <c r="J139" s="73">
        <v>2016</v>
      </c>
      <c r="K139" s="73">
        <v>2017</v>
      </c>
      <c r="L139" s="8"/>
      <c r="M139" s="8"/>
      <c r="N139" s="8"/>
      <c r="O139" s="68"/>
    </row>
    <row r="140" spans="2:15" x14ac:dyDescent="0.25">
      <c r="B140" s="22"/>
      <c r="C140" s="8"/>
      <c r="D140" s="88" t="s">
        <v>107</v>
      </c>
      <c r="E140" s="86"/>
      <c r="F140" s="86">
        <v>2</v>
      </c>
      <c r="G140" s="86">
        <v>3</v>
      </c>
      <c r="H140" s="86">
        <v>18</v>
      </c>
      <c r="I140" s="86">
        <v>5</v>
      </c>
      <c r="J140" s="86">
        <v>6</v>
      </c>
      <c r="K140" s="86">
        <v>12</v>
      </c>
      <c r="L140" s="8"/>
      <c r="M140" s="8"/>
      <c r="N140" s="8"/>
      <c r="O140" s="68"/>
    </row>
    <row r="141" spans="2:15" x14ac:dyDescent="0.25">
      <c r="B141" s="22"/>
      <c r="C141" s="8"/>
      <c r="D141" s="88" t="s">
        <v>8</v>
      </c>
      <c r="E141" s="86"/>
      <c r="F141" s="86"/>
      <c r="G141" s="86"/>
      <c r="H141" s="86"/>
      <c r="I141" s="86"/>
      <c r="J141" s="86"/>
      <c r="K141" s="86">
        <v>1</v>
      </c>
      <c r="L141" s="8"/>
      <c r="M141" s="8"/>
      <c r="N141" s="8"/>
      <c r="O141" s="68"/>
    </row>
    <row r="142" spans="2:15" x14ac:dyDescent="0.25">
      <c r="B142" s="22"/>
      <c r="C142" s="8"/>
      <c r="D142" s="88" t="s">
        <v>9</v>
      </c>
      <c r="E142" s="86"/>
      <c r="F142" s="86"/>
      <c r="G142" s="86"/>
      <c r="H142" s="86">
        <v>1</v>
      </c>
      <c r="I142" s="86"/>
      <c r="J142" s="86">
        <v>4</v>
      </c>
      <c r="K142" s="86"/>
      <c r="L142" s="8"/>
      <c r="M142" s="8"/>
      <c r="N142" s="8"/>
      <c r="O142" s="68"/>
    </row>
    <row r="143" spans="2:15" x14ac:dyDescent="0.25">
      <c r="B143" s="22"/>
      <c r="C143" s="8"/>
      <c r="D143" s="88" t="s">
        <v>10</v>
      </c>
      <c r="E143" s="86"/>
      <c r="F143" s="86"/>
      <c r="G143" s="86"/>
      <c r="H143" s="86"/>
      <c r="I143" s="86"/>
      <c r="J143" s="86">
        <v>1</v>
      </c>
      <c r="K143" s="86"/>
      <c r="L143" s="8"/>
      <c r="M143" s="8"/>
      <c r="N143" s="8"/>
      <c r="O143" s="68"/>
    </row>
    <row r="144" spans="2:15" x14ac:dyDescent="0.25">
      <c r="B144" s="22"/>
      <c r="C144" s="8"/>
      <c r="D144" s="88" t="s">
        <v>11</v>
      </c>
      <c r="E144" s="86"/>
      <c r="F144" s="86">
        <v>1</v>
      </c>
      <c r="G144" s="86"/>
      <c r="H144" s="86">
        <v>6</v>
      </c>
      <c r="I144" s="86">
        <v>4</v>
      </c>
      <c r="J144" s="86">
        <v>5</v>
      </c>
      <c r="K144" s="86">
        <v>8</v>
      </c>
      <c r="L144" s="8"/>
      <c r="M144" s="8"/>
      <c r="N144" s="8"/>
      <c r="O144" s="68"/>
    </row>
    <row r="145" spans="2:15" x14ac:dyDescent="0.25">
      <c r="B145" s="22"/>
      <c r="C145" s="8"/>
      <c r="D145" s="88" t="s">
        <v>12</v>
      </c>
      <c r="E145" s="86"/>
      <c r="F145" s="86"/>
      <c r="G145" s="86">
        <v>1</v>
      </c>
      <c r="H145" s="86">
        <v>5</v>
      </c>
      <c r="I145" s="86">
        <v>1</v>
      </c>
      <c r="J145" s="86">
        <v>1</v>
      </c>
      <c r="K145" s="86">
        <v>1</v>
      </c>
      <c r="L145" s="8"/>
      <c r="M145" s="8"/>
      <c r="N145" s="8"/>
      <c r="O145" s="68"/>
    </row>
    <row r="146" spans="2:15" x14ac:dyDescent="0.25">
      <c r="B146" s="22"/>
      <c r="C146" s="8"/>
      <c r="D146" s="88" t="s">
        <v>13</v>
      </c>
      <c r="E146" s="86">
        <v>2</v>
      </c>
      <c r="F146" s="86">
        <v>4</v>
      </c>
      <c r="G146" s="86">
        <v>7</v>
      </c>
      <c r="H146" s="86">
        <v>1</v>
      </c>
      <c r="I146" s="86">
        <v>1</v>
      </c>
      <c r="J146" s="86">
        <v>2</v>
      </c>
      <c r="K146" s="86"/>
      <c r="L146" s="8"/>
      <c r="M146" s="8"/>
      <c r="N146" s="8"/>
      <c r="O146" s="68"/>
    </row>
    <row r="147" spans="2:15" x14ac:dyDescent="0.25">
      <c r="B147" s="22"/>
      <c r="C147" s="8"/>
      <c r="D147" s="88" t="s">
        <v>108</v>
      </c>
      <c r="E147" s="86">
        <f>SUM(E140:E146)</f>
        <v>2</v>
      </c>
      <c r="F147" s="86">
        <f t="shared" ref="F147:K147" si="16">SUM(F140:F146)</f>
        <v>7</v>
      </c>
      <c r="G147" s="86">
        <f t="shared" si="16"/>
        <v>11</v>
      </c>
      <c r="H147" s="86">
        <f t="shared" si="16"/>
        <v>31</v>
      </c>
      <c r="I147" s="86">
        <f t="shared" si="16"/>
        <v>11</v>
      </c>
      <c r="J147" s="86">
        <f t="shared" si="16"/>
        <v>19</v>
      </c>
      <c r="K147" s="86">
        <f t="shared" si="16"/>
        <v>22</v>
      </c>
      <c r="L147" s="8"/>
      <c r="M147" s="8"/>
      <c r="N147" s="8"/>
      <c r="O147" s="68"/>
    </row>
    <row r="148" spans="2:15" x14ac:dyDescent="0.25">
      <c r="B148" s="22"/>
      <c r="C148" s="8"/>
      <c r="D148" s="46" t="s">
        <v>112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23"/>
    </row>
    <row r="149" spans="2:15" x14ac:dyDescent="0.25">
      <c r="B149" s="22"/>
      <c r="C149" s="8"/>
      <c r="D149" s="148" t="s">
        <v>113</v>
      </c>
      <c r="E149" s="148"/>
      <c r="F149" s="148"/>
      <c r="G149" s="148"/>
      <c r="H149" s="148"/>
      <c r="I149" s="148"/>
      <c r="J149" s="148"/>
      <c r="K149" s="148"/>
      <c r="L149" s="8"/>
      <c r="M149" s="8"/>
      <c r="N149" s="8"/>
      <c r="O149" s="23"/>
    </row>
    <row r="150" spans="2:15" x14ac:dyDescent="0.25"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8"/>
    </row>
    <row r="153" spans="2:15" x14ac:dyDescent="0.25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4"/>
    </row>
    <row r="154" spans="2:15" x14ac:dyDescent="0.25">
      <c r="B154" s="22"/>
      <c r="C154" s="146" t="s">
        <v>134</v>
      </c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23"/>
    </row>
    <row r="155" spans="2:15" x14ac:dyDescent="0.25">
      <c r="B155" s="22"/>
      <c r="C155" s="120" t="s">
        <v>135</v>
      </c>
      <c r="D155" s="121" t="s">
        <v>3</v>
      </c>
      <c r="E155" s="121" t="s">
        <v>136</v>
      </c>
      <c r="F155" s="143" t="s">
        <v>137</v>
      </c>
      <c r="G155" s="144"/>
      <c r="H155" s="120" t="s">
        <v>138</v>
      </c>
      <c r="I155" s="143" t="s">
        <v>139</v>
      </c>
      <c r="J155" s="145"/>
      <c r="K155" s="144"/>
      <c r="L155" s="121" t="s">
        <v>140</v>
      </c>
      <c r="M155" s="121" t="s">
        <v>141</v>
      </c>
      <c r="N155" s="121" t="s">
        <v>142</v>
      </c>
      <c r="O155" s="23"/>
    </row>
    <row r="156" spans="2:15" x14ac:dyDescent="0.25">
      <c r="B156" s="22"/>
      <c r="C156" s="115">
        <v>1</v>
      </c>
      <c r="D156" s="116" t="s">
        <v>107</v>
      </c>
      <c r="E156" s="116" t="s">
        <v>116</v>
      </c>
      <c r="F156" s="116" t="s">
        <v>70</v>
      </c>
      <c r="G156" s="116"/>
      <c r="H156" s="119">
        <v>2016</v>
      </c>
      <c r="I156" s="116" t="s">
        <v>117</v>
      </c>
      <c r="J156" s="117"/>
      <c r="K156" s="117"/>
      <c r="L156" s="116" t="s">
        <v>31</v>
      </c>
      <c r="M156" s="118">
        <v>99.284383879999993</v>
      </c>
      <c r="N156" s="116">
        <v>81101</v>
      </c>
      <c r="O156" s="23"/>
    </row>
    <row r="157" spans="2:15" x14ac:dyDescent="0.25">
      <c r="B157" s="22"/>
      <c r="C157" s="115">
        <v>2</v>
      </c>
      <c r="D157" s="116" t="s">
        <v>107</v>
      </c>
      <c r="E157" s="116" t="s">
        <v>118</v>
      </c>
      <c r="F157" s="116" t="s">
        <v>70</v>
      </c>
      <c r="G157" s="116"/>
      <c r="H157" s="119">
        <v>2017</v>
      </c>
      <c r="I157" s="116" t="s">
        <v>119</v>
      </c>
      <c r="J157" s="117"/>
      <c r="K157" s="117"/>
      <c r="L157" s="116" t="s">
        <v>1</v>
      </c>
      <c r="M157" s="118">
        <v>92.313133409999992</v>
      </c>
      <c r="N157" s="116">
        <v>33419</v>
      </c>
      <c r="O157" s="23"/>
    </row>
    <row r="158" spans="2:15" x14ac:dyDescent="0.25">
      <c r="B158" s="22"/>
      <c r="C158" s="115">
        <v>3</v>
      </c>
      <c r="D158" s="116" t="s">
        <v>107</v>
      </c>
      <c r="E158" s="116" t="s">
        <v>118</v>
      </c>
      <c r="F158" s="116" t="s">
        <v>70</v>
      </c>
      <c r="G158" s="116"/>
      <c r="H158" s="119">
        <v>2016</v>
      </c>
      <c r="I158" s="116" t="s">
        <v>120</v>
      </c>
      <c r="J158" s="117"/>
      <c r="K158" s="117"/>
      <c r="L158" s="116" t="s">
        <v>1</v>
      </c>
      <c r="M158" s="118">
        <v>77.60264377</v>
      </c>
      <c r="N158" s="116">
        <v>102129</v>
      </c>
      <c r="O158" s="23"/>
    </row>
    <row r="159" spans="2:15" x14ac:dyDescent="0.25">
      <c r="B159" s="22"/>
      <c r="C159" s="115">
        <v>4</v>
      </c>
      <c r="D159" s="116" t="s">
        <v>10</v>
      </c>
      <c r="E159" s="116" t="s">
        <v>118</v>
      </c>
      <c r="F159" s="116" t="s">
        <v>70</v>
      </c>
      <c r="G159" s="116"/>
      <c r="H159" s="119">
        <v>2016</v>
      </c>
      <c r="I159" s="116" t="s">
        <v>121</v>
      </c>
      <c r="J159" s="117"/>
      <c r="K159" s="117"/>
      <c r="L159" s="116" t="s">
        <v>1</v>
      </c>
      <c r="M159" s="118">
        <v>67.177160599999993</v>
      </c>
      <c r="N159" s="116">
        <v>47449</v>
      </c>
      <c r="O159" s="23"/>
    </row>
    <row r="160" spans="2:15" x14ac:dyDescent="0.25">
      <c r="B160" s="22"/>
      <c r="C160" s="115">
        <v>5</v>
      </c>
      <c r="D160" s="116" t="s">
        <v>11</v>
      </c>
      <c r="E160" s="116" t="s">
        <v>122</v>
      </c>
      <c r="F160" s="116" t="s">
        <v>76</v>
      </c>
      <c r="G160" s="116"/>
      <c r="H160" s="119">
        <v>2017</v>
      </c>
      <c r="I160" s="116" t="s">
        <v>123</v>
      </c>
      <c r="J160" s="117"/>
      <c r="K160" s="117"/>
      <c r="L160" s="116" t="s">
        <v>26</v>
      </c>
      <c r="M160" s="118">
        <v>61.073746929999999</v>
      </c>
      <c r="N160" s="116">
        <v>2700</v>
      </c>
      <c r="O160" s="23"/>
    </row>
    <row r="161" spans="2:15" x14ac:dyDescent="0.25">
      <c r="B161" s="22"/>
      <c r="C161" s="115">
        <v>6</v>
      </c>
      <c r="D161" s="116" t="s">
        <v>13</v>
      </c>
      <c r="E161" s="116" t="s">
        <v>124</v>
      </c>
      <c r="F161" s="116" t="s">
        <v>76</v>
      </c>
      <c r="G161" s="116"/>
      <c r="H161" s="119">
        <v>2013</v>
      </c>
      <c r="I161" s="116" t="s">
        <v>125</v>
      </c>
      <c r="J161" s="117"/>
      <c r="K161" s="117"/>
      <c r="L161" s="116" t="s">
        <v>30</v>
      </c>
      <c r="M161" s="118">
        <v>53.048859</v>
      </c>
      <c r="N161" s="116">
        <v>11663</v>
      </c>
      <c r="O161" s="23"/>
    </row>
    <row r="162" spans="2:15" x14ac:dyDescent="0.25">
      <c r="B162" s="22"/>
      <c r="C162" s="115">
        <v>7</v>
      </c>
      <c r="D162" s="116" t="s">
        <v>107</v>
      </c>
      <c r="E162" s="116" t="s">
        <v>126</v>
      </c>
      <c r="F162" s="116" t="s">
        <v>70</v>
      </c>
      <c r="G162" s="116"/>
      <c r="H162" s="119">
        <v>2017</v>
      </c>
      <c r="I162" s="116" t="s">
        <v>127</v>
      </c>
      <c r="J162" s="117"/>
      <c r="K162" s="117"/>
      <c r="L162" s="116" t="s">
        <v>31</v>
      </c>
      <c r="M162" s="118">
        <v>48.718065159999995</v>
      </c>
      <c r="N162" s="116">
        <v>2040</v>
      </c>
      <c r="O162" s="23"/>
    </row>
    <row r="163" spans="2:15" x14ac:dyDescent="0.25">
      <c r="B163" s="22"/>
      <c r="C163" s="115">
        <v>8</v>
      </c>
      <c r="D163" s="116" t="s">
        <v>12</v>
      </c>
      <c r="E163" s="116" t="s">
        <v>128</v>
      </c>
      <c r="F163" s="116" t="s">
        <v>76</v>
      </c>
      <c r="G163" s="116"/>
      <c r="H163" s="119">
        <v>2013</v>
      </c>
      <c r="I163" s="116" t="s">
        <v>129</v>
      </c>
      <c r="J163" s="117"/>
      <c r="K163" s="117"/>
      <c r="L163" s="116" t="s">
        <v>31</v>
      </c>
      <c r="M163" s="118">
        <v>39.68297458</v>
      </c>
      <c r="N163" s="116">
        <v>37497</v>
      </c>
      <c r="O163" s="23"/>
    </row>
    <row r="164" spans="2:15" x14ac:dyDescent="0.25">
      <c r="B164" s="22"/>
      <c r="C164" s="115">
        <v>9</v>
      </c>
      <c r="D164" s="116" t="s">
        <v>107</v>
      </c>
      <c r="E164" s="116" t="s">
        <v>130</v>
      </c>
      <c r="F164" s="116" t="s">
        <v>70</v>
      </c>
      <c r="G164" s="116"/>
      <c r="H164" s="119">
        <v>2016</v>
      </c>
      <c r="I164" s="116" t="s">
        <v>131</v>
      </c>
      <c r="J164" s="117"/>
      <c r="K164" s="117"/>
      <c r="L164" s="116" t="s">
        <v>29</v>
      </c>
      <c r="M164" s="118">
        <v>26.949215899999999</v>
      </c>
      <c r="N164" s="116">
        <v>1558</v>
      </c>
      <c r="O164" s="23"/>
    </row>
    <row r="165" spans="2:15" x14ac:dyDescent="0.25">
      <c r="B165" s="22"/>
      <c r="C165" s="115">
        <v>10</v>
      </c>
      <c r="D165" s="116" t="s">
        <v>11</v>
      </c>
      <c r="E165" s="116" t="s">
        <v>132</v>
      </c>
      <c r="F165" s="116" t="s">
        <v>90</v>
      </c>
      <c r="G165" s="116"/>
      <c r="H165" s="119">
        <v>2016</v>
      </c>
      <c r="I165" s="116" t="s">
        <v>133</v>
      </c>
      <c r="J165" s="117"/>
      <c r="K165" s="117"/>
      <c r="L165" s="116" t="s">
        <v>33</v>
      </c>
      <c r="M165" s="118">
        <v>23.177749469999998</v>
      </c>
      <c r="N165" s="116">
        <v>883593</v>
      </c>
      <c r="O165" s="23"/>
    </row>
    <row r="166" spans="2:15" x14ac:dyDescent="0.25">
      <c r="B166" s="22"/>
      <c r="C166" s="147" t="s">
        <v>143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23"/>
    </row>
    <row r="167" spans="2:15" x14ac:dyDescent="0.25">
      <c r="B167" s="2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8"/>
    </row>
  </sheetData>
  <sortState ref="R36:T39">
    <sortCondition descending="1" ref="S36:S39"/>
  </sortState>
  <mergeCells count="54">
    <mergeCell ref="C96:N96"/>
    <mergeCell ref="C97:N98"/>
    <mergeCell ref="C99:N99"/>
    <mergeCell ref="C77:C78"/>
    <mergeCell ref="D77:F77"/>
    <mergeCell ref="G77:I77"/>
    <mergeCell ref="K77:M77"/>
    <mergeCell ref="C89:I89"/>
    <mergeCell ref="D35:M35"/>
    <mergeCell ref="D36:M36"/>
    <mergeCell ref="D51:H51"/>
    <mergeCell ref="D50:H50"/>
    <mergeCell ref="J50:M50"/>
    <mergeCell ref="J51:M51"/>
    <mergeCell ref="M37:M38"/>
    <mergeCell ref="D47:M47"/>
    <mergeCell ref="I37:J37"/>
    <mergeCell ref="K37:L37"/>
    <mergeCell ref="E37:F37"/>
    <mergeCell ref="G37:H37"/>
    <mergeCell ref="C27:D27"/>
    <mergeCell ref="C29:M29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M13:M14"/>
    <mergeCell ref="D138:K138"/>
    <mergeCell ref="D126:K126"/>
    <mergeCell ref="D125:K125"/>
    <mergeCell ref="D136:K136"/>
    <mergeCell ref="D37:D38"/>
    <mergeCell ref="C72:N72"/>
    <mergeCell ref="D66:H66"/>
    <mergeCell ref="D65:E65"/>
    <mergeCell ref="D52:E52"/>
    <mergeCell ref="C122:D122"/>
    <mergeCell ref="C123:N123"/>
    <mergeCell ref="F100:K100"/>
    <mergeCell ref="C101:D101"/>
    <mergeCell ref="C73:N73"/>
    <mergeCell ref="C75:I75"/>
    <mergeCell ref="C76:I76"/>
    <mergeCell ref="F155:G155"/>
    <mergeCell ref="I155:K155"/>
    <mergeCell ref="C154:N154"/>
    <mergeCell ref="C166:N166"/>
    <mergeCell ref="D149:K149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6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187" t="s">
        <v>146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4"/>
    </row>
    <row r="2" spans="1:16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4"/>
    </row>
    <row r="3" spans="1:16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  <c r="P3" s="12"/>
    </row>
    <row r="4" spans="1:16" x14ac:dyDescent="0.25">
      <c r="B4" s="10" t="str">
        <f>+C33</f>
        <v>2. Inversión ejecutada en Obras por Impuestos por años según estado del proyecto, 2009-2017</v>
      </c>
      <c r="C4" s="5"/>
      <c r="D4" s="5"/>
      <c r="E4" s="5"/>
      <c r="F4" s="5"/>
      <c r="G4" s="5"/>
      <c r="H4" s="10"/>
      <c r="I4" s="11" t="e">
        <f>+#REF!</f>
        <v>#REF!</v>
      </c>
      <c r="J4" s="11"/>
      <c r="K4" s="11"/>
      <c r="L4" s="11"/>
      <c r="M4" s="10"/>
      <c r="N4" s="12"/>
      <c r="O4" s="12"/>
      <c r="P4" s="12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13"/>
    </row>
    <row r="7" spans="1:16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1:16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",+FIXED(E28*100,1),"% ha sido mediante el Gobierno Nacional y el ",+FIXED(G28*100,1),"% por el Gobierno Regional.")</f>
        <v>Entre los años 2009-2017 en la región  se han adjudicado 46 proyectos, atendiendo a 495667 beneficiados directos mediante obras por impuestos. El monto total invertido fue de S/ 555.61 millones de los cuales el 39.1% ha sido mediante el Gobierno Nacional y el 23.9%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1:16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1:16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1:16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1:16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1:16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1:16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1:16" x14ac:dyDescent="0.25">
      <c r="B15" s="22"/>
      <c r="C15" s="30" t="s">
        <v>31</v>
      </c>
      <c r="D15" s="31"/>
      <c r="E15" s="32"/>
      <c r="F15" s="33"/>
      <c r="G15" s="32">
        <v>99.284383879999993</v>
      </c>
      <c r="H15" s="33">
        <v>1</v>
      </c>
      <c r="I15" s="32">
        <v>124.41671414999999</v>
      </c>
      <c r="J15" s="33">
        <v>18</v>
      </c>
      <c r="K15" s="34">
        <f t="shared" ref="K15:K24" si="0">+E15+G15+I15</f>
        <v>223.70109802999997</v>
      </c>
      <c r="L15" s="35">
        <f t="shared" ref="L15:L24" si="1">+F15+H15+J15</f>
        <v>19</v>
      </c>
      <c r="M15" s="36">
        <v>276582</v>
      </c>
      <c r="N15" s="47">
        <f>+K15/$K$25</f>
        <v>0.4026208350860444</v>
      </c>
      <c r="O15" s="23"/>
    </row>
    <row r="16" spans="1:16" x14ac:dyDescent="0.25">
      <c r="B16" s="22"/>
      <c r="C16" s="30" t="s">
        <v>1</v>
      </c>
      <c r="D16" s="31"/>
      <c r="E16" s="32">
        <v>169.91577717999999</v>
      </c>
      <c r="F16" s="33">
        <v>2</v>
      </c>
      <c r="G16" s="32">
        <v>9.3887990000000006</v>
      </c>
      <c r="H16" s="33">
        <v>1</v>
      </c>
      <c r="I16" s="32">
        <v>13.181888500000001</v>
      </c>
      <c r="J16" s="33">
        <v>2</v>
      </c>
      <c r="K16" s="34">
        <f t="shared" si="0"/>
        <v>192.48646468000001</v>
      </c>
      <c r="L16" s="35">
        <f t="shared" si="1"/>
        <v>5</v>
      </c>
      <c r="M16" s="36">
        <v>171888</v>
      </c>
      <c r="N16" s="47">
        <f t="shared" ref="N16:N25" si="2">+K16/$K$25</f>
        <v>0.34644023580889532</v>
      </c>
      <c r="O16" s="23"/>
    </row>
    <row r="17" spans="2:15" x14ac:dyDescent="0.25">
      <c r="B17" s="22"/>
      <c r="C17" s="30" t="s">
        <v>29</v>
      </c>
      <c r="D17" s="31"/>
      <c r="E17" s="32">
        <v>6.2927692799999999</v>
      </c>
      <c r="F17" s="33">
        <v>3</v>
      </c>
      <c r="G17" s="32">
        <v>5.6704122699999999</v>
      </c>
      <c r="H17" s="33">
        <v>1</v>
      </c>
      <c r="I17" s="32">
        <v>33.686384369999999</v>
      </c>
      <c r="J17" s="33">
        <v>2</v>
      </c>
      <c r="K17" s="34">
        <f t="shared" si="0"/>
        <v>45.649565920000001</v>
      </c>
      <c r="L17" s="35">
        <f t="shared" si="1"/>
        <v>6</v>
      </c>
      <c r="M17" s="36">
        <v>6043</v>
      </c>
      <c r="N17" s="47">
        <f t="shared" si="2"/>
        <v>8.2160823142499784E-2</v>
      </c>
      <c r="O17" s="23"/>
    </row>
    <row r="18" spans="2:15" x14ac:dyDescent="0.25">
      <c r="B18" s="22"/>
      <c r="C18" s="30" t="s">
        <v>26</v>
      </c>
      <c r="D18" s="31"/>
      <c r="E18" s="32">
        <v>25.29654069</v>
      </c>
      <c r="F18" s="33">
        <v>4</v>
      </c>
      <c r="G18" s="32"/>
      <c r="H18" s="33"/>
      <c r="I18" s="32">
        <v>4.7793512700000003</v>
      </c>
      <c r="J18" s="33">
        <v>2</v>
      </c>
      <c r="K18" s="34">
        <f t="shared" si="0"/>
        <v>30.07589196</v>
      </c>
      <c r="L18" s="35">
        <f t="shared" si="1"/>
        <v>6</v>
      </c>
      <c r="M18" s="36">
        <v>6889</v>
      </c>
      <c r="N18" s="47">
        <f t="shared" si="2"/>
        <v>5.4131074203618429E-2</v>
      </c>
      <c r="O18" s="23"/>
    </row>
    <row r="19" spans="2:15" x14ac:dyDescent="0.25">
      <c r="B19" s="22"/>
      <c r="C19" s="30" t="s">
        <v>30</v>
      </c>
      <c r="D19" s="31"/>
      <c r="E19" s="32">
        <v>15.737773000000001</v>
      </c>
      <c r="F19" s="33">
        <v>1</v>
      </c>
      <c r="G19" s="32"/>
      <c r="H19" s="33"/>
      <c r="I19" s="32">
        <v>9.9991884600000009</v>
      </c>
      <c r="J19" s="33">
        <v>3</v>
      </c>
      <c r="K19" s="34">
        <f t="shared" si="0"/>
        <v>25.736961460000003</v>
      </c>
      <c r="L19" s="35">
        <f t="shared" si="1"/>
        <v>4</v>
      </c>
      <c r="M19" s="36">
        <v>6251</v>
      </c>
      <c r="N19" s="47">
        <f t="shared" si="2"/>
        <v>4.6321797286005675E-2</v>
      </c>
      <c r="O19" s="23"/>
    </row>
    <row r="20" spans="2:15" x14ac:dyDescent="0.25">
      <c r="B20" s="22"/>
      <c r="C20" s="30" t="s">
        <v>28</v>
      </c>
      <c r="D20" s="31"/>
      <c r="E20" s="32"/>
      <c r="F20" s="33"/>
      <c r="G20" s="32">
        <v>18.518459829999998</v>
      </c>
      <c r="H20" s="33">
        <v>1</v>
      </c>
      <c r="I20" s="32"/>
      <c r="J20" s="33"/>
      <c r="K20" s="34">
        <f t="shared" si="0"/>
        <v>18.518459829999998</v>
      </c>
      <c r="L20" s="35">
        <f t="shared" si="1"/>
        <v>1</v>
      </c>
      <c r="M20" s="36">
        <v>2185</v>
      </c>
      <c r="N20" s="47">
        <f t="shared" si="2"/>
        <v>3.3329821922742968E-2</v>
      </c>
      <c r="O20" s="23"/>
    </row>
    <row r="21" spans="2:15" x14ac:dyDescent="0.25">
      <c r="B21" s="22"/>
      <c r="C21" s="30" t="s">
        <v>33</v>
      </c>
      <c r="D21" s="31"/>
      <c r="E21" s="32"/>
      <c r="F21" s="33"/>
      <c r="G21" s="32"/>
      <c r="H21" s="33"/>
      <c r="I21" s="32">
        <v>13.648046000000001</v>
      </c>
      <c r="J21" s="33">
        <v>1</v>
      </c>
      <c r="K21" s="34">
        <f t="shared" si="0"/>
        <v>13.648046000000001</v>
      </c>
      <c r="L21" s="35">
        <f t="shared" si="1"/>
        <v>1</v>
      </c>
      <c r="M21" s="36">
        <v>19000</v>
      </c>
      <c r="N21" s="47">
        <f t="shared" si="2"/>
        <v>2.456397275741503E-2</v>
      </c>
      <c r="O21" s="23"/>
    </row>
    <row r="22" spans="2:15" x14ac:dyDescent="0.25">
      <c r="B22" s="22"/>
      <c r="C22" s="30" t="s">
        <v>27</v>
      </c>
      <c r="D22" s="31"/>
      <c r="E22" s="32"/>
      <c r="F22" s="33"/>
      <c r="G22" s="32"/>
      <c r="H22" s="33"/>
      <c r="I22" s="32">
        <v>3.0827127699999997</v>
      </c>
      <c r="J22" s="33">
        <v>2</v>
      </c>
      <c r="K22" s="34">
        <f t="shared" si="0"/>
        <v>3.0827127699999997</v>
      </c>
      <c r="L22" s="35">
        <f t="shared" si="1"/>
        <v>2</v>
      </c>
      <c r="M22" s="36">
        <v>5636</v>
      </c>
      <c r="N22" s="47">
        <f t="shared" si="2"/>
        <v>5.5483160374177679E-3</v>
      </c>
      <c r="O22" s="23"/>
    </row>
    <row r="23" spans="2:15" x14ac:dyDescent="0.25">
      <c r="B23" s="22"/>
      <c r="C23" s="30" t="s">
        <v>2</v>
      </c>
      <c r="D23" s="31"/>
      <c r="E23" s="32"/>
      <c r="F23" s="33"/>
      <c r="G23" s="32"/>
      <c r="H23" s="33"/>
      <c r="I23" s="32">
        <v>1.6849441999999999</v>
      </c>
      <c r="J23" s="33">
        <v>1</v>
      </c>
      <c r="K23" s="34">
        <f t="shared" si="0"/>
        <v>1.6849441999999999</v>
      </c>
      <c r="L23" s="35">
        <f t="shared" si="1"/>
        <v>1</v>
      </c>
      <c r="M23" s="36"/>
      <c r="N23" s="47">
        <f t="shared" si="2"/>
        <v>3.0325896781535217E-3</v>
      </c>
      <c r="O23" s="23"/>
    </row>
    <row r="24" spans="2:15" x14ac:dyDescent="0.25">
      <c r="B24" s="22"/>
      <c r="C24" s="30" t="s">
        <v>25</v>
      </c>
      <c r="D24" s="31"/>
      <c r="E24" s="32"/>
      <c r="F24" s="33"/>
      <c r="G24" s="32"/>
      <c r="H24" s="33"/>
      <c r="I24" s="32">
        <v>1.02817954</v>
      </c>
      <c r="J24" s="33">
        <v>1</v>
      </c>
      <c r="K24" s="34">
        <f t="shared" si="0"/>
        <v>1.02817954</v>
      </c>
      <c r="L24" s="35">
        <f t="shared" si="1"/>
        <v>1</v>
      </c>
      <c r="M24" s="36">
        <v>1193</v>
      </c>
      <c r="N24" s="47">
        <f t="shared" si="2"/>
        <v>1.8505340772072072E-3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3">SUM(E15:E24)</f>
        <v>217.24286014999998</v>
      </c>
      <c r="F25" s="38">
        <f t="shared" si="3"/>
        <v>10</v>
      </c>
      <c r="G25" s="37">
        <f t="shared" si="3"/>
        <v>132.86205497999998</v>
      </c>
      <c r="H25" s="38">
        <f t="shared" si="3"/>
        <v>4</v>
      </c>
      <c r="I25" s="37">
        <f t="shared" si="3"/>
        <v>205.50740926</v>
      </c>
      <c r="J25" s="38">
        <f t="shared" si="3"/>
        <v>32</v>
      </c>
      <c r="K25" s="37">
        <f t="shared" si="3"/>
        <v>555.61232438999991</v>
      </c>
      <c r="L25" s="38">
        <f t="shared" si="3"/>
        <v>46</v>
      </c>
      <c r="M25" s="39">
        <f t="shared" si="3"/>
        <v>495667</v>
      </c>
      <c r="N25" s="47">
        <f t="shared" si="2"/>
        <v>1</v>
      </c>
      <c r="O25" s="23"/>
    </row>
    <row r="26" spans="2:15" x14ac:dyDescent="0.25">
      <c r="B26" s="22"/>
      <c r="C26" s="147" t="s">
        <v>40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0.39099719465097954</v>
      </c>
      <c r="F28" s="17"/>
      <c r="G28" s="16">
        <f>+G25/K25</f>
        <v>0.23912726400708917</v>
      </c>
      <c r="H28" s="18"/>
      <c r="I28" s="16">
        <f>+I25/K25</f>
        <v>0.3698755413419314</v>
      </c>
      <c r="J28" s="18"/>
      <c r="K28" s="25">
        <f>+I28+G28+E28</f>
        <v>1.0000000000000002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80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451.4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>
        <v>4736</v>
      </c>
      <c r="J40" s="13"/>
      <c r="K40" s="57">
        <f>+D40+G40</f>
        <v>0</v>
      </c>
      <c r="L40" s="60">
        <f>+E40+H40</f>
        <v>0</v>
      </c>
      <c r="M40" s="61">
        <f>+F40+I40</f>
        <v>4736</v>
      </c>
      <c r="N40" s="64">
        <f t="shared" ref="N40:N49" si="4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>
        <v>143966</v>
      </c>
      <c r="J41" s="13"/>
      <c r="K41" s="57">
        <f t="shared" ref="K41:K48" si="5">+D41+G41</f>
        <v>0</v>
      </c>
      <c r="L41" s="60">
        <f t="shared" ref="L41:L48" si="6">+E41+H41</f>
        <v>0</v>
      </c>
      <c r="M41" s="61">
        <f t="shared" ref="M41:M48" si="7">+F41+I41</f>
        <v>143966</v>
      </c>
      <c r="N41" s="64">
        <f t="shared" si="4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/>
      <c r="H42" s="55"/>
      <c r="I42" s="63">
        <v>74824</v>
      </c>
      <c r="J42" s="13"/>
      <c r="K42" s="57">
        <f t="shared" si="5"/>
        <v>0</v>
      </c>
      <c r="L42" s="60">
        <f t="shared" si="6"/>
        <v>0</v>
      </c>
      <c r="M42" s="61">
        <f t="shared" si="7"/>
        <v>74824</v>
      </c>
      <c r="N42" s="64">
        <f t="shared" si="4"/>
        <v>0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>
        <v>1.9692516200000001</v>
      </c>
      <c r="H43" s="55">
        <v>2</v>
      </c>
      <c r="I43" s="63">
        <v>5815</v>
      </c>
      <c r="J43" s="13"/>
      <c r="K43" s="57">
        <f t="shared" si="5"/>
        <v>1.9692516200000001</v>
      </c>
      <c r="L43" s="60">
        <f t="shared" si="6"/>
        <v>2</v>
      </c>
      <c r="M43" s="61">
        <f t="shared" si="7"/>
        <v>5815</v>
      </c>
      <c r="N43" s="64">
        <f t="shared" si="4"/>
        <v>3.5442907465416968E-3</v>
      </c>
      <c r="O43" s="68"/>
    </row>
    <row r="44" spans="2:15" x14ac:dyDescent="0.25">
      <c r="B44" s="65"/>
      <c r="C44" s="53">
        <v>2013</v>
      </c>
      <c r="D44" s="57"/>
      <c r="E44" s="55"/>
      <c r="F44" s="61"/>
      <c r="G44" s="57">
        <v>19.370779970000001</v>
      </c>
      <c r="H44" s="55">
        <v>3</v>
      </c>
      <c r="I44" s="63"/>
      <c r="J44" s="13"/>
      <c r="K44" s="57">
        <f t="shared" si="5"/>
        <v>19.370779970000001</v>
      </c>
      <c r="L44" s="60">
        <f t="shared" si="6"/>
        <v>3</v>
      </c>
      <c r="M44" s="61">
        <f t="shared" si="7"/>
        <v>0</v>
      </c>
      <c r="N44" s="64">
        <f t="shared" si="4"/>
        <v>3.4863841422644731E-2</v>
      </c>
      <c r="O44" s="68"/>
    </row>
    <row r="45" spans="2:15" x14ac:dyDescent="0.25">
      <c r="B45" s="65"/>
      <c r="C45" s="53">
        <v>2014</v>
      </c>
      <c r="D45" s="57">
        <v>27.907258829999996</v>
      </c>
      <c r="E45" s="55">
        <v>2</v>
      </c>
      <c r="F45" s="61">
        <v>12661</v>
      </c>
      <c r="G45" s="57">
        <v>77.404744879999996</v>
      </c>
      <c r="H45" s="55">
        <v>16</v>
      </c>
      <c r="I45" s="63"/>
      <c r="J45" s="13"/>
      <c r="K45" s="57">
        <f t="shared" si="5"/>
        <v>105.31200371</v>
      </c>
      <c r="L45" s="60">
        <f t="shared" si="6"/>
        <v>18</v>
      </c>
      <c r="M45" s="61">
        <f t="shared" si="7"/>
        <v>12661</v>
      </c>
      <c r="N45" s="64">
        <f t="shared" si="4"/>
        <v>0.18954223851247501</v>
      </c>
      <c r="O45" s="68"/>
    </row>
    <row r="46" spans="2:15" x14ac:dyDescent="0.25">
      <c r="B46" s="65"/>
      <c r="C46" s="53">
        <v>2015</v>
      </c>
      <c r="D46" s="57"/>
      <c r="E46" s="55"/>
      <c r="F46" s="61"/>
      <c r="G46" s="57">
        <v>5.4406024999999998</v>
      </c>
      <c r="H46" s="55">
        <v>5</v>
      </c>
      <c r="I46" s="63"/>
      <c r="J46" s="13"/>
      <c r="K46" s="57">
        <f t="shared" si="5"/>
        <v>5.4406024999999998</v>
      </c>
      <c r="L46" s="60">
        <f t="shared" si="6"/>
        <v>5</v>
      </c>
      <c r="M46" s="61">
        <f t="shared" si="7"/>
        <v>0</v>
      </c>
      <c r="N46" s="64">
        <f t="shared" si="4"/>
        <v>9.7920839066577073E-3</v>
      </c>
      <c r="O46" s="68"/>
    </row>
    <row r="47" spans="2:15" x14ac:dyDescent="0.25">
      <c r="B47" s="65"/>
      <c r="C47" s="53">
        <v>2016</v>
      </c>
      <c r="D47" s="57">
        <v>224.88524974000001</v>
      </c>
      <c r="E47" s="55">
        <v>6</v>
      </c>
      <c r="F47" s="61">
        <v>189443</v>
      </c>
      <c r="G47" s="57"/>
      <c r="H47" s="55"/>
      <c r="I47" s="63"/>
      <c r="J47" s="13"/>
      <c r="K47" s="57">
        <f t="shared" si="5"/>
        <v>224.88524974000001</v>
      </c>
      <c r="L47" s="60">
        <f t="shared" si="6"/>
        <v>6</v>
      </c>
      <c r="M47" s="61">
        <f t="shared" si="7"/>
        <v>189443</v>
      </c>
      <c r="N47" s="64">
        <f t="shared" si="4"/>
        <v>0.40475209038406196</v>
      </c>
      <c r="O47" s="68"/>
    </row>
    <row r="48" spans="2:15" x14ac:dyDescent="0.25">
      <c r="B48" s="65"/>
      <c r="C48" s="53">
        <v>2017</v>
      </c>
      <c r="D48" s="57">
        <f>196.94949265+1.6849442</f>
        <v>198.63443684999999</v>
      </c>
      <c r="E48" s="55">
        <v>12</v>
      </c>
      <c r="F48" s="61">
        <v>64222</v>
      </c>
      <c r="G48" s="57"/>
      <c r="H48" s="55"/>
      <c r="I48" s="63"/>
      <c r="J48" s="13"/>
      <c r="K48" s="57">
        <f t="shared" si="5"/>
        <v>198.63443684999999</v>
      </c>
      <c r="L48" s="60">
        <f t="shared" si="6"/>
        <v>12</v>
      </c>
      <c r="M48" s="61">
        <f t="shared" si="7"/>
        <v>64222</v>
      </c>
      <c r="N48" s="64">
        <f t="shared" si="4"/>
        <v>0.35750545502761905</v>
      </c>
      <c r="O48" s="138"/>
    </row>
    <row r="49" spans="2:15" x14ac:dyDescent="0.25">
      <c r="B49" s="65"/>
      <c r="C49" s="53" t="s">
        <v>54</v>
      </c>
      <c r="D49" s="58">
        <f t="shared" ref="D49:I49" si="8">SUM(D40:D48)</f>
        <v>451.42694541999998</v>
      </c>
      <c r="E49" s="56">
        <f t="shared" si="8"/>
        <v>20</v>
      </c>
      <c r="F49" s="62">
        <f t="shared" si="8"/>
        <v>266326</v>
      </c>
      <c r="G49" s="58">
        <f t="shared" si="8"/>
        <v>104.18537897</v>
      </c>
      <c r="H49" s="56">
        <f t="shared" si="8"/>
        <v>26</v>
      </c>
      <c r="I49" s="62">
        <f t="shared" si="8"/>
        <v>229341</v>
      </c>
      <c r="J49" s="13"/>
      <c r="K49" s="58">
        <f>SUM(K40:K48)</f>
        <v>555.61232438999991</v>
      </c>
      <c r="L49" s="56">
        <f>SUM(L40:L48)</f>
        <v>46</v>
      </c>
      <c r="M49" s="62">
        <f>SUM(M40:M48)</f>
        <v>495667</v>
      </c>
      <c r="N49" s="64">
        <f t="shared" si="4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S/555.6 millones en proyectos mediante obras por impuestos. Entre las principales empresas que se comprometieron figuran: Compañía Minera Antamina S.A. con un compromiso de (90.2%), seguido por el Banco de Crédito del Perú-BCP (3.8%)  y el Tecnología de Alimentos S.A. - TASA (3.1%)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182" t="s">
        <v>70</v>
      </c>
      <c r="D63" s="183"/>
      <c r="E63" s="74"/>
      <c r="F63" s="74"/>
      <c r="G63" s="74">
        <v>12.22285759</v>
      </c>
      <c r="H63" s="74">
        <v>77.214870340000004</v>
      </c>
      <c r="I63" s="74">
        <v>5.4406024999999998</v>
      </c>
      <c r="J63" s="74">
        <v>224.88524974000001</v>
      </c>
      <c r="K63" s="74">
        <f>179.71685609+1.6849442</f>
        <v>181.40180028999998</v>
      </c>
      <c r="L63" s="74">
        <f t="shared" ref="L63:L70" si="9">SUM(E63:K63)</f>
        <v>501.16538045999999</v>
      </c>
      <c r="M63" s="75">
        <f t="shared" ref="M63:M70" si="10">+L63/$L$83</f>
        <v>0.90200551438491461</v>
      </c>
      <c r="N63" s="74">
        <v>340959</v>
      </c>
      <c r="O63" s="68"/>
    </row>
    <row r="64" spans="2:15" x14ac:dyDescent="0.25">
      <c r="B64" s="65"/>
      <c r="C64" s="182" t="s">
        <v>76</v>
      </c>
      <c r="D64" s="183"/>
      <c r="E64" s="74"/>
      <c r="F64" s="74"/>
      <c r="G64" s="74"/>
      <c r="H64" s="74">
        <v>21.366013729999999</v>
      </c>
      <c r="I64" s="74"/>
      <c r="J64" s="74"/>
      <c r="K64" s="74"/>
      <c r="L64" s="74">
        <f t="shared" si="9"/>
        <v>21.366013729999999</v>
      </c>
      <c r="M64" s="75">
        <f t="shared" si="10"/>
        <v>3.8454895242753091E-2</v>
      </c>
      <c r="N64" s="74">
        <v>5688</v>
      </c>
      <c r="O64" s="68"/>
    </row>
    <row r="65" spans="2:15" x14ac:dyDescent="0.25">
      <c r="B65" s="65"/>
      <c r="C65" s="182" t="s">
        <v>77</v>
      </c>
      <c r="D65" s="183"/>
      <c r="E65" s="74"/>
      <c r="F65" s="74"/>
      <c r="G65" s="74"/>
      <c r="H65" s="74"/>
      <c r="I65" s="74"/>
      <c r="J65" s="74"/>
      <c r="K65" s="74">
        <v>17.23263656</v>
      </c>
      <c r="L65" s="74">
        <f t="shared" si="9"/>
        <v>17.23263656</v>
      </c>
      <c r="M65" s="75">
        <f t="shared" si="10"/>
        <v>3.1015576515368879E-2</v>
      </c>
      <c r="N65" s="74">
        <v>20774</v>
      </c>
      <c r="O65" s="68"/>
    </row>
    <row r="66" spans="2:15" x14ac:dyDescent="0.25">
      <c r="B66" s="65"/>
      <c r="C66" s="182" t="s">
        <v>71</v>
      </c>
      <c r="D66" s="183"/>
      <c r="E66" s="74"/>
      <c r="F66" s="74"/>
      <c r="G66" s="74">
        <v>7.1479223799999998</v>
      </c>
      <c r="H66" s="74"/>
      <c r="I66" s="74"/>
      <c r="J66" s="74"/>
      <c r="K66" s="74"/>
      <c r="L66" s="74">
        <f t="shared" si="9"/>
        <v>7.1479223799999998</v>
      </c>
      <c r="M66" s="75">
        <f t="shared" si="10"/>
        <v>1.2864945693650003E-2</v>
      </c>
      <c r="N66" s="74">
        <v>120110</v>
      </c>
      <c r="O66" s="68"/>
    </row>
    <row r="67" spans="2:15" x14ac:dyDescent="0.25">
      <c r="B67" s="65"/>
      <c r="C67" s="182" t="s">
        <v>72</v>
      </c>
      <c r="D67" s="183"/>
      <c r="E67" s="74"/>
      <c r="F67" s="74"/>
      <c r="G67" s="74"/>
      <c r="H67" s="74">
        <v>3.4923113900000002</v>
      </c>
      <c r="I67" s="74"/>
      <c r="J67" s="74"/>
      <c r="K67" s="74"/>
      <c r="L67" s="74">
        <f t="shared" si="9"/>
        <v>3.4923113900000002</v>
      </c>
      <c r="M67" s="75">
        <f t="shared" si="10"/>
        <v>6.2855182232218589E-3</v>
      </c>
      <c r="N67" s="74">
        <v>1020</v>
      </c>
      <c r="O67" s="68"/>
    </row>
    <row r="68" spans="2:15" x14ac:dyDescent="0.25">
      <c r="B68" s="65"/>
      <c r="C68" s="182" t="s">
        <v>74</v>
      </c>
      <c r="D68" s="183"/>
      <c r="E68" s="74"/>
      <c r="F68" s="74"/>
      <c r="G68" s="74"/>
      <c r="H68" s="74">
        <v>1.9721611499999998</v>
      </c>
      <c r="I68" s="74"/>
      <c r="J68" s="74"/>
      <c r="K68" s="74"/>
      <c r="L68" s="74">
        <f t="shared" si="9"/>
        <v>1.9721611499999998</v>
      </c>
      <c r="M68" s="75">
        <f t="shared" si="10"/>
        <v>3.5495273654435429E-3</v>
      </c>
      <c r="N68" s="74">
        <v>1700</v>
      </c>
      <c r="O68" s="68"/>
    </row>
    <row r="69" spans="2:15" x14ac:dyDescent="0.25">
      <c r="B69" s="65"/>
      <c r="C69" s="182" t="s">
        <v>73</v>
      </c>
      <c r="D69" s="183"/>
      <c r="E69" s="74"/>
      <c r="F69" s="74">
        <v>1.9692516200000001</v>
      </c>
      <c r="G69" s="74"/>
      <c r="H69" s="74"/>
      <c r="I69" s="74"/>
      <c r="J69" s="74"/>
      <c r="K69" s="74"/>
      <c r="L69" s="74">
        <f t="shared" si="9"/>
        <v>1.9692516200000001</v>
      </c>
      <c r="M69" s="75">
        <f t="shared" si="10"/>
        <v>3.5442907465416959E-3</v>
      </c>
      <c r="N69" s="74">
        <v>4736</v>
      </c>
      <c r="O69" s="68"/>
    </row>
    <row r="70" spans="2:15" x14ac:dyDescent="0.25">
      <c r="B70" s="65"/>
      <c r="C70" s="182" t="s">
        <v>75</v>
      </c>
      <c r="D70" s="183"/>
      <c r="E70" s="74"/>
      <c r="F70" s="74"/>
      <c r="G70" s="74"/>
      <c r="H70" s="74">
        <v>1.2666471000000001</v>
      </c>
      <c r="I70" s="74"/>
      <c r="J70" s="74"/>
      <c r="K70" s="74"/>
      <c r="L70" s="74">
        <f t="shared" si="9"/>
        <v>1.2666471000000001</v>
      </c>
      <c r="M70" s="75">
        <f t="shared" si="10"/>
        <v>2.2797318281062907E-3</v>
      </c>
      <c r="N70" s="74">
        <v>680</v>
      </c>
      <c r="O70" s="68"/>
    </row>
    <row r="71" spans="2:15" x14ac:dyDescent="0.25">
      <c r="B71" s="65"/>
      <c r="C71" s="184"/>
      <c r="D71" s="185"/>
      <c r="E71" s="76"/>
      <c r="F71" s="76"/>
      <c r="G71" s="76"/>
      <c r="H71" s="76"/>
      <c r="I71" s="76"/>
      <c r="J71" s="76"/>
      <c r="K71" s="76"/>
      <c r="L71" s="76">
        <f t="shared" ref="L71:L82" si="11">SUM(E71:K71)</f>
        <v>0</v>
      </c>
      <c r="M71" s="77">
        <f t="shared" ref="M71:M83" si="12">+L71/$L$83</f>
        <v>0</v>
      </c>
      <c r="N71" s="76"/>
      <c r="O71" s="68"/>
    </row>
    <row r="72" spans="2:15" x14ac:dyDescent="0.25">
      <c r="B72" s="65"/>
      <c r="C72" s="184"/>
      <c r="D72" s="185"/>
      <c r="E72" s="76"/>
      <c r="F72" s="76"/>
      <c r="G72" s="76"/>
      <c r="H72" s="76"/>
      <c r="I72" s="76"/>
      <c r="J72" s="76"/>
      <c r="K72" s="76"/>
      <c r="L72" s="76">
        <f t="shared" si="11"/>
        <v>0</v>
      </c>
      <c r="M72" s="77">
        <f t="shared" si="12"/>
        <v>0</v>
      </c>
      <c r="N72" s="76"/>
      <c r="O72" s="68"/>
    </row>
    <row r="73" spans="2:15" x14ac:dyDescent="0.25">
      <c r="B73" s="65"/>
      <c r="C73" s="184"/>
      <c r="D73" s="185"/>
      <c r="E73" s="76"/>
      <c r="F73" s="76"/>
      <c r="G73" s="76"/>
      <c r="H73" s="76"/>
      <c r="I73" s="76"/>
      <c r="J73" s="76"/>
      <c r="K73" s="76"/>
      <c r="L73" s="76">
        <f t="shared" si="11"/>
        <v>0</v>
      </c>
      <c r="M73" s="77">
        <f t="shared" si="12"/>
        <v>0</v>
      </c>
      <c r="N73" s="76"/>
      <c r="O73" s="68"/>
    </row>
    <row r="74" spans="2:15" x14ac:dyDescent="0.25">
      <c r="B74" s="65"/>
      <c r="C74" s="184"/>
      <c r="D74" s="185"/>
      <c r="E74" s="76"/>
      <c r="F74" s="76"/>
      <c r="G74" s="76"/>
      <c r="H74" s="76"/>
      <c r="I74" s="76"/>
      <c r="J74" s="76"/>
      <c r="K74" s="76"/>
      <c r="L74" s="76">
        <f t="shared" si="11"/>
        <v>0</v>
      </c>
      <c r="M74" s="77">
        <f t="shared" si="12"/>
        <v>0</v>
      </c>
      <c r="N74" s="76"/>
      <c r="O74" s="68"/>
    </row>
    <row r="75" spans="2:15" x14ac:dyDescent="0.25">
      <c r="B75" s="65"/>
      <c r="C75" s="184"/>
      <c r="D75" s="185"/>
      <c r="E75" s="76"/>
      <c r="F75" s="76"/>
      <c r="G75" s="76"/>
      <c r="H75" s="76"/>
      <c r="I75" s="76"/>
      <c r="J75" s="76"/>
      <c r="K75" s="76"/>
      <c r="L75" s="76">
        <f t="shared" si="11"/>
        <v>0</v>
      </c>
      <c r="M75" s="77">
        <f t="shared" si="12"/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1"/>
        <v>0</v>
      </c>
      <c r="M76" s="77">
        <f t="shared" si="12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1"/>
        <v>0</v>
      </c>
      <c r="M77" s="77">
        <f t="shared" si="12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1"/>
        <v>0</v>
      </c>
      <c r="M78" s="77">
        <f t="shared" si="12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1"/>
        <v>0</v>
      </c>
      <c r="M79" s="77">
        <f t="shared" si="12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1"/>
        <v>0</v>
      </c>
      <c r="M80" s="77">
        <f t="shared" si="12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1"/>
        <v>0</v>
      </c>
      <c r="M81" s="77">
        <f t="shared" si="12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1"/>
        <v>0</v>
      </c>
      <c r="M82" s="77">
        <f t="shared" si="12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3">SUM(E63:E69)</f>
        <v>0</v>
      </c>
      <c r="F83" s="74">
        <f t="shared" ref="F83:K83" si="14">SUM(F63:F82)</f>
        <v>1.9692516200000001</v>
      </c>
      <c r="G83" s="74">
        <f t="shared" si="14"/>
        <v>19.370779970000001</v>
      </c>
      <c r="H83" s="74">
        <f t="shared" si="14"/>
        <v>105.31200371</v>
      </c>
      <c r="I83" s="74">
        <f t="shared" si="14"/>
        <v>5.4406024999999998</v>
      </c>
      <c r="J83" s="74">
        <f t="shared" si="14"/>
        <v>224.88524974000001</v>
      </c>
      <c r="K83" s="74">
        <f t="shared" si="14"/>
        <v>198.63443684999999</v>
      </c>
      <c r="L83" s="74">
        <f>SUM(L63:L82)</f>
        <v>555.61232439000003</v>
      </c>
      <c r="M83" s="75">
        <f t="shared" si="12"/>
        <v>1</v>
      </c>
      <c r="N83" s="74">
        <f>SUM(N63:N82)</f>
        <v>495667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sortState ref="C63:N70">
    <sortCondition descending="1" ref="L63:L70"/>
  </sortState>
  <mergeCells count="49">
    <mergeCell ref="C82:D82"/>
    <mergeCell ref="C62:D62"/>
    <mergeCell ref="C75:D75"/>
    <mergeCell ref="C76:D76"/>
    <mergeCell ref="C77:D77"/>
    <mergeCell ref="C78:D78"/>
    <mergeCell ref="C79:D79"/>
    <mergeCell ref="C83:D83"/>
    <mergeCell ref="C84:N8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0:D80"/>
    <mergeCell ref="C81:D81"/>
    <mergeCell ref="C57:N57"/>
    <mergeCell ref="C58:N59"/>
    <mergeCell ref="F61:K61"/>
    <mergeCell ref="C33:N33"/>
    <mergeCell ref="C34:N34"/>
    <mergeCell ref="D38:F38"/>
    <mergeCell ref="G38:I38"/>
    <mergeCell ref="C60:N60"/>
    <mergeCell ref="C38:C39"/>
    <mergeCell ref="C36:I36"/>
    <mergeCell ref="C37:I37"/>
    <mergeCell ref="C50:I50"/>
    <mergeCell ref="K38:M38"/>
    <mergeCell ref="B1:O2"/>
    <mergeCell ref="C25:D25"/>
    <mergeCell ref="C26:M26"/>
    <mergeCell ref="C11:M11"/>
    <mergeCell ref="C7:N7"/>
    <mergeCell ref="C8:N9"/>
    <mergeCell ref="D12:L12"/>
    <mergeCell ref="C13:D14"/>
    <mergeCell ref="E13:F13"/>
    <mergeCell ref="G13:H13"/>
    <mergeCell ref="I13:J13"/>
    <mergeCell ref="K13:L13"/>
    <mergeCell ref="M13:M1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86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7" t="s">
        <v>147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4.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",+FIXED(E28*100,1),"% ha sido mediante el Gobierno Nacional y el ",+FIXED(G28*100,1),"% por el Gobierno Regional.")</f>
        <v>Entre los años 2009-2017 en la región  se han adjudicado 1 proyectos, atendiendo a 2870 beneficiados directos mediante obras por impuestos. El monto total invertido fue de S/ 0.88 millones de los cuales el 0.0% ha sido mediante el Gobierno Nacional y el 0.0%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ht="15" customHeight="1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ht="15" customHeight="1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31</v>
      </c>
      <c r="D15" s="31"/>
      <c r="E15" s="32"/>
      <c r="F15" s="33"/>
      <c r="G15" s="32"/>
      <c r="H15" s="33"/>
      <c r="I15" s="32">
        <v>0.88212780000000002</v>
      </c>
      <c r="J15" s="33">
        <v>1</v>
      </c>
      <c r="K15" s="34">
        <f>+E15+G15+I15</f>
        <v>0.88212780000000002</v>
      </c>
      <c r="L15" s="35">
        <f>+F15+H15+J15</f>
        <v>1</v>
      </c>
      <c r="M15" s="36">
        <v>2870</v>
      </c>
      <c r="N15" s="47">
        <f>+K15/$K$25</f>
        <v>1</v>
      </c>
      <c r="O15" s="23"/>
    </row>
    <row r="16" spans="2:15" x14ac:dyDescent="0.25">
      <c r="B16" s="22"/>
      <c r="C16" s="30"/>
      <c r="D16" s="31"/>
      <c r="E16" s="32"/>
      <c r="F16" s="33"/>
      <c r="G16" s="32"/>
      <c r="H16" s="33"/>
      <c r="I16" s="32"/>
      <c r="J16" s="33"/>
      <c r="K16" s="34">
        <f t="shared" ref="K16:L24" si="0">+E16+G16+I16</f>
        <v>0</v>
      </c>
      <c r="L16" s="35">
        <f t="shared" si="0"/>
        <v>0</v>
      </c>
      <c r="M16" s="36"/>
      <c r="N16" s="47">
        <f t="shared" ref="N16:N25" si="1">+K16/$K$25</f>
        <v>0</v>
      </c>
      <c r="O16" s="23"/>
    </row>
    <row r="17" spans="2:15" x14ac:dyDescent="0.25">
      <c r="B17" s="22"/>
      <c r="C17" s="30"/>
      <c r="D17" s="31"/>
      <c r="E17" s="32"/>
      <c r="F17" s="33"/>
      <c r="G17" s="32"/>
      <c r="H17" s="33"/>
      <c r="I17" s="32"/>
      <c r="J17" s="33"/>
      <c r="K17" s="34">
        <f t="shared" si="0"/>
        <v>0</v>
      </c>
      <c r="L17" s="35">
        <f t="shared" si="0"/>
        <v>0</v>
      </c>
      <c r="M17" s="36"/>
      <c r="N17" s="47">
        <f t="shared" si="1"/>
        <v>0</v>
      </c>
      <c r="O17" s="23"/>
    </row>
    <row r="18" spans="2:15" x14ac:dyDescent="0.25">
      <c r="B18" s="22"/>
      <c r="C18" s="30"/>
      <c r="D18" s="31"/>
      <c r="E18" s="32"/>
      <c r="F18" s="33"/>
      <c r="G18" s="32"/>
      <c r="H18" s="33"/>
      <c r="I18" s="32"/>
      <c r="J18" s="33"/>
      <c r="K18" s="34">
        <f t="shared" si="0"/>
        <v>0</v>
      </c>
      <c r="L18" s="35">
        <f t="shared" si="0"/>
        <v>0</v>
      </c>
      <c r="M18" s="36"/>
      <c r="N18" s="47">
        <f t="shared" si="1"/>
        <v>0</v>
      </c>
      <c r="O18" s="23"/>
    </row>
    <row r="19" spans="2:15" x14ac:dyDescent="0.25">
      <c r="B19" s="22"/>
      <c r="C19" s="30"/>
      <c r="D19" s="31"/>
      <c r="E19" s="32"/>
      <c r="F19" s="33"/>
      <c r="G19" s="32"/>
      <c r="H19" s="33"/>
      <c r="I19" s="32"/>
      <c r="J19" s="33"/>
      <c r="K19" s="34">
        <f t="shared" si="0"/>
        <v>0</v>
      </c>
      <c r="L19" s="35">
        <f t="shared" si="0"/>
        <v>0</v>
      </c>
      <c r="M19" s="36"/>
      <c r="N19" s="47">
        <f t="shared" si="1"/>
        <v>0</v>
      </c>
      <c r="O19" s="23"/>
    </row>
    <row r="20" spans="2:15" x14ac:dyDescent="0.25">
      <c r="B20" s="22"/>
      <c r="C20" s="30"/>
      <c r="D20" s="31"/>
      <c r="E20" s="32"/>
      <c r="F20" s="33"/>
      <c r="G20" s="32"/>
      <c r="H20" s="33"/>
      <c r="I20" s="32"/>
      <c r="J20" s="33"/>
      <c r="K20" s="34">
        <f t="shared" si="0"/>
        <v>0</v>
      </c>
      <c r="L20" s="35">
        <f t="shared" si="0"/>
        <v>0</v>
      </c>
      <c r="M20" s="36"/>
      <c r="N20" s="47">
        <f t="shared" si="1"/>
        <v>0</v>
      </c>
      <c r="O20" s="23"/>
    </row>
    <row r="21" spans="2:15" x14ac:dyDescent="0.25">
      <c r="B21" s="22"/>
      <c r="C21" s="30"/>
      <c r="D21" s="31"/>
      <c r="E21" s="32"/>
      <c r="F21" s="33"/>
      <c r="G21" s="32"/>
      <c r="H21" s="33"/>
      <c r="I21" s="32"/>
      <c r="J21" s="33"/>
      <c r="K21" s="34">
        <f t="shared" si="0"/>
        <v>0</v>
      </c>
      <c r="L21" s="35">
        <f t="shared" si="0"/>
        <v>0</v>
      </c>
      <c r="M21" s="36"/>
      <c r="N21" s="47">
        <f t="shared" si="1"/>
        <v>0</v>
      </c>
      <c r="O21" s="23"/>
    </row>
    <row r="22" spans="2:15" ht="15" customHeight="1" x14ac:dyDescent="0.25">
      <c r="B22" s="22"/>
      <c r="C22" s="30"/>
      <c r="D22" s="31"/>
      <c r="E22" s="32"/>
      <c r="F22" s="33"/>
      <c r="G22" s="32"/>
      <c r="H22" s="33"/>
      <c r="I22" s="32"/>
      <c r="J22" s="33"/>
      <c r="K22" s="34">
        <f t="shared" si="0"/>
        <v>0</v>
      </c>
      <c r="L22" s="35">
        <f t="shared" si="0"/>
        <v>0</v>
      </c>
      <c r="M22" s="36"/>
      <c r="N22" s="47">
        <f t="shared" si="1"/>
        <v>0</v>
      </c>
      <c r="O22" s="23"/>
    </row>
    <row r="23" spans="2:15" x14ac:dyDescent="0.25">
      <c r="B23" s="22"/>
      <c r="C23" s="30"/>
      <c r="D23" s="31"/>
      <c r="E23" s="32"/>
      <c r="F23" s="33"/>
      <c r="G23" s="32"/>
      <c r="H23" s="33"/>
      <c r="I23" s="32"/>
      <c r="J23" s="33"/>
      <c r="K23" s="34">
        <f t="shared" si="0"/>
        <v>0</v>
      </c>
      <c r="L23" s="35">
        <f t="shared" si="0"/>
        <v>0</v>
      </c>
      <c r="M23" s="36"/>
      <c r="N23" s="47">
        <f t="shared" si="1"/>
        <v>0</v>
      </c>
      <c r="O23" s="23"/>
    </row>
    <row r="24" spans="2:15" x14ac:dyDescent="0.25">
      <c r="B24" s="22"/>
      <c r="C24" s="30"/>
      <c r="D24" s="31"/>
      <c r="E24" s="32"/>
      <c r="F24" s="33"/>
      <c r="G24" s="32"/>
      <c r="H24" s="33"/>
      <c r="I24" s="32"/>
      <c r="J24" s="33"/>
      <c r="K24" s="34">
        <f t="shared" si="0"/>
        <v>0</v>
      </c>
      <c r="L24" s="35">
        <f t="shared" si="0"/>
        <v>0</v>
      </c>
      <c r="M24" s="36"/>
      <c r="N24" s="47">
        <f t="shared" si="1"/>
        <v>0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2">SUM(E15:E24)</f>
        <v>0</v>
      </c>
      <c r="F25" s="38">
        <f t="shared" si="2"/>
        <v>0</v>
      </c>
      <c r="G25" s="37">
        <f t="shared" si="2"/>
        <v>0</v>
      </c>
      <c r="H25" s="38">
        <f t="shared" si="2"/>
        <v>0</v>
      </c>
      <c r="I25" s="37">
        <f t="shared" si="2"/>
        <v>0.88212780000000002</v>
      </c>
      <c r="J25" s="38">
        <f t="shared" si="2"/>
        <v>1</v>
      </c>
      <c r="K25" s="37">
        <f t="shared" si="2"/>
        <v>0.88212780000000002</v>
      </c>
      <c r="L25" s="38">
        <f t="shared" si="2"/>
        <v>1</v>
      </c>
      <c r="M25" s="39">
        <f t="shared" si="2"/>
        <v>2870</v>
      </c>
      <c r="N25" s="47">
        <f t="shared" si="1"/>
        <v>1</v>
      </c>
      <c r="O25" s="23"/>
    </row>
    <row r="26" spans="2:15" x14ac:dyDescent="0.25">
      <c r="B26" s="22"/>
      <c r="C26" s="147" t="s">
        <v>38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>
        <f>+K25*1000</f>
        <v>882.12779999999998</v>
      </c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</v>
      </c>
      <c r="F28" s="17"/>
      <c r="G28" s="16">
        <f>+G25/K25</f>
        <v>0</v>
      </c>
      <c r="H28" s="18"/>
      <c r="I28" s="16">
        <f>+I25/K25</f>
        <v>1</v>
      </c>
      <c r="J28" s="18"/>
      <c r="K28" s="25">
        <f>+I28+G28+E28</f>
        <v>1</v>
      </c>
      <c r="L28" s="24"/>
      <c r="M28" s="24"/>
      <c r="N28" s="8"/>
      <c r="O28" s="23"/>
    </row>
    <row r="29" spans="2:15" s="13" customFormat="1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62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ht="15" customHeight="1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0.9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/>
      <c r="J40" s="13"/>
      <c r="K40" s="57">
        <f>+D40+G40</f>
        <v>0</v>
      </c>
      <c r="L40" s="60">
        <f>+E40+H40</f>
        <v>0</v>
      </c>
      <c r="M40" s="61">
        <f>+F40+I40</f>
        <v>0</v>
      </c>
      <c r="N40" s="64">
        <f t="shared" ref="N40:N49" si="3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/>
      <c r="J41" s="13"/>
      <c r="K41" s="57">
        <f t="shared" ref="K41:K48" si="4">+D41+G41</f>
        <v>0</v>
      </c>
      <c r="L41" s="60">
        <f t="shared" ref="L41:L48" si="5">+E41+H41</f>
        <v>0</v>
      </c>
      <c r="M41" s="61">
        <f t="shared" ref="M41:M48" si="6">+F41+I41</f>
        <v>0</v>
      </c>
      <c r="N41" s="64">
        <f t="shared" si="3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/>
      <c r="H42" s="55"/>
      <c r="I42" s="63"/>
      <c r="J42" s="13"/>
      <c r="K42" s="57">
        <f t="shared" si="4"/>
        <v>0</v>
      </c>
      <c r="L42" s="60">
        <f t="shared" si="5"/>
        <v>0</v>
      </c>
      <c r="M42" s="61">
        <f t="shared" si="6"/>
        <v>0</v>
      </c>
      <c r="N42" s="64">
        <f t="shared" si="3"/>
        <v>0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/>
      <c r="H43" s="55"/>
      <c r="I43" s="63"/>
      <c r="J43" s="13"/>
      <c r="K43" s="57">
        <f t="shared" si="4"/>
        <v>0</v>
      </c>
      <c r="L43" s="60">
        <f t="shared" si="5"/>
        <v>0</v>
      </c>
      <c r="M43" s="61">
        <f t="shared" si="6"/>
        <v>0</v>
      </c>
      <c r="N43" s="64">
        <f t="shared" si="3"/>
        <v>0</v>
      </c>
      <c r="O43" s="68"/>
    </row>
    <row r="44" spans="2:15" x14ac:dyDescent="0.25">
      <c r="B44" s="65"/>
      <c r="C44" s="53">
        <v>2013</v>
      </c>
      <c r="D44" s="57"/>
      <c r="E44" s="55"/>
      <c r="F44" s="61"/>
      <c r="G44" s="57"/>
      <c r="H44" s="55"/>
      <c r="I44" s="63"/>
      <c r="J44" s="13"/>
      <c r="K44" s="57">
        <f t="shared" si="4"/>
        <v>0</v>
      </c>
      <c r="L44" s="60">
        <f t="shared" si="5"/>
        <v>0</v>
      </c>
      <c r="M44" s="61">
        <f t="shared" si="6"/>
        <v>0</v>
      </c>
      <c r="N44" s="64">
        <f t="shared" si="3"/>
        <v>0</v>
      </c>
      <c r="O44" s="68"/>
    </row>
    <row r="45" spans="2:15" x14ac:dyDescent="0.25">
      <c r="B45" s="65"/>
      <c r="C45" s="53">
        <v>2014</v>
      </c>
      <c r="D45" s="57"/>
      <c r="E45" s="55"/>
      <c r="F45" s="61"/>
      <c r="G45" s="57"/>
      <c r="H45" s="55"/>
      <c r="I45" s="63"/>
      <c r="J45" s="13"/>
      <c r="K45" s="57">
        <f t="shared" si="4"/>
        <v>0</v>
      </c>
      <c r="L45" s="60">
        <f t="shared" si="5"/>
        <v>0</v>
      </c>
      <c r="M45" s="61">
        <f t="shared" si="6"/>
        <v>0</v>
      </c>
      <c r="N45" s="64">
        <f t="shared" si="3"/>
        <v>0</v>
      </c>
      <c r="O45" s="68"/>
    </row>
    <row r="46" spans="2:15" x14ac:dyDescent="0.25">
      <c r="B46" s="65"/>
      <c r="C46" s="53">
        <v>2015</v>
      </c>
      <c r="D46" s="57"/>
      <c r="E46" s="55"/>
      <c r="F46" s="61"/>
      <c r="G46" s="57"/>
      <c r="H46" s="55"/>
      <c r="I46" s="63"/>
      <c r="J46" s="13"/>
      <c r="K46" s="57">
        <f t="shared" si="4"/>
        <v>0</v>
      </c>
      <c r="L46" s="60">
        <f t="shared" si="5"/>
        <v>0</v>
      </c>
      <c r="M46" s="61">
        <f t="shared" si="6"/>
        <v>0</v>
      </c>
      <c r="N46" s="64">
        <f t="shared" si="3"/>
        <v>0</v>
      </c>
      <c r="O46" s="68"/>
    </row>
    <row r="47" spans="2:15" x14ac:dyDescent="0.25">
      <c r="B47" s="65"/>
      <c r="C47" s="53">
        <v>2016</v>
      </c>
      <c r="D47" s="57"/>
      <c r="E47" s="55"/>
      <c r="F47" s="61"/>
      <c r="G47" s="57"/>
      <c r="H47" s="55"/>
      <c r="I47" s="63"/>
      <c r="J47" s="13"/>
      <c r="K47" s="57">
        <f t="shared" si="4"/>
        <v>0</v>
      </c>
      <c r="L47" s="60">
        <f t="shared" si="5"/>
        <v>0</v>
      </c>
      <c r="M47" s="61">
        <f t="shared" si="6"/>
        <v>0</v>
      </c>
      <c r="N47" s="64">
        <f t="shared" si="3"/>
        <v>0</v>
      </c>
      <c r="O47" s="68"/>
    </row>
    <row r="48" spans="2:15" x14ac:dyDescent="0.25">
      <c r="B48" s="65"/>
      <c r="C48" s="53">
        <v>2017</v>
      </c>
      <c r="D48" s="57">
        <v>0.88212780000000002</v>
      </c>
      <c r="E48" s="55">
        <v>1</v>
      </c>
      <c r="F48" s="61">
        <v>2870</v>
      </c>
      <c r="G48" s="57"/>
      <c r="H48" s="55"/>
      <c r="I48" s="63"/>
      <c r="J48" s="13"/>
      <c r="K48" s="57">
        <f t="shared" si="4"/>
        <v>0.88212780000000002</v>
      </c>
      <c r="L48" s="60">
        <f t="shared" si="5"/>
        <v>1</v>
      </c>
      <c r="M48" s="61">
        <f t="shared" si="6"/>
        <v>2870</v>
      </c>
      <c r="N48" s="64">
        <f t="shared" si="3"/>
        <v>1</v>
      </c>
      <c r="O48" s="68"/>
    </row>
    <row r="49" spans="2:15" x14ac:dyDescent="0.25">
      <c r="B49" s="65"/>
      <c r="C49" s="53" t="s">
        <v>54</v>
      </c>
      <c r="D49" s="58">
        <f t="shared" ref="D49:I49" si="7">SUM(D40:D48)</f>
        <v>0.88212780000000002</v>
      </c>
      <c r="E49" s="56">
        <f t="shared" si="7"/>
        <v>1</v>
      </c>
      <c r="F49" s="62">
        <f t="shared" si="7"/>
        <v>2870</v>
      </c>
      <c r="G49" s="58">
        <f t="shared" si="7"/>
        <v>0</v>
      </c>
      <c r="H49" s="56">
        <f t="shared" si="7"/>
        <v>0</v>
      </c>
      <c r="I49" s="62">
        <f t="shared" si="7"/>
        <v>0</v>
      </c>
      <c r="J49" s="13"/>
      <c r="K49" s="58">
        <f>SUM(K40:K48)</f>
        <v>0.88212780000000002</v>
      </c>
      <c r="L49" s="56">
        <f>SUM(L40:L48)</f>
        <v>1</v>
      </c>
      <c r="M49" s="62">
        <f>SUM(M40:M48)</f>
        <v>2870</v>
      </c>
      <c r="N49" s="64">
        <f t="shared" si="3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ht="15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S/0.9 millones en proyectos mediante obras por impuestos. Entre las principales empresas que se comprometieron figuran: AJEPER con un compromiso de (100.0%), seguido por el  (0.0%)  y el  (0.0%)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182" t="s">
        <v>82</v>
      </c>
      <c r="D63" s="183"/>
      <c r="E63" s="74"/>
      <c r="F63" s="74"/>
      <c r="G63" s="74"/>
      <c r="H63" s="74"/>
      <c r="I63" s="74"/>
      <c r="J63" s="74"/>
      <c r="K63" s="74">
        <v>0.88212780000000002</v>
      </c>
      <c r="L63" s="74">
        <f t="shared" ref="L63:L70" si="8">SUM(E63:K63)</f>
        <v>0.88212780000000002</v>
      </c>
      <c r="M63" s="75">
        <f t="shared" ref="M63:M70" si="9">+L63/$L$83</f>
        <v>1</v>
      </c>
      <c r="N63" s="74">
        <v>2870</v>
      </c>
      <c r="O63" s="68"/>
    </row>
    <row r="64" spans="2:15" x14ac:dyDescent="0.25">
      <c r="B64" s="65"/>
      <c r="C64" s="184"/>
      <c r="D64" s="185"/>
      <c r="E64" s="76"/>
      <c r="F64" s="76"/>
      <c r="G64" s="76"/>
      <c r="H64" s="76"/>
      <c r="I64" s="76"/>
      <c r="J64" s="76"/>
      <c r="K64" s="76"/>
      <c r="L64" s="76">
        <f t="shared" si="8"/>
        <v>0</v>
      </c>
      <c r="M64" s="77">
        <f t="shared" si="9"/>
        <v>0</v>
      </c>
      <c r="N64" s="76"/>
      <c r="O64" s="68"/>
    </row>
    <row r="65" spans="2:15" x14ac:dyDescent="0.25">
      <c r="B65" s="65"/>
      <c r="C65" s="184"/>
      <c r="D65" s="185"/>
      <c r="E65" s="76"/>
      <c r="F65" s="76"/>
      <c r="G65" s="76"/>
      <c r="H65" s="76"/>
      <c r="I65" s="76"/>
      <c r="J65" s="76"/>
      <c r="K65" s="76"/>
      <c r="L65" s="76">
        <f t="shared" si="8"/>
        <v>0</v>
      </c>
      <c r="M65" s="77">
        <f t="shared" si="9"/>
        <v>0</v>
      </c>
      <c r="N65" s="76"/>
      <c r="O65" s="68"/>
    </row>
    <row r="66" spans="2:15" x14ac:dyDescent="0.25">
      <c r="B66" s="65"/>
      <c r="C66" s="184"/>
      <c r="D66" s="185"/>
      <c r="E66" s="76"/>
      <c r="F66" s="76"/>
      <c r="G66" s="76"/>
      <c r="H66" s="76"/>
      <c r="I66" s="76"/>
      <c r="J66" s="76"/>
      <c r="K66" s="76"/>
      <c r="L66" s="76">
        <f t="shared" si="8"/>
        <v>0</v>
      </c>
      <c r="M66" s="77">
        <f t="shared" si="9"/>
        <v>0</v>
      </c>
      <c r="N66" s="76"/>
      <c r="O66" s="68"/>
    </row>
    <row r="67" spans="2:15" x14ac:dyDescent="0.25">
      <c r="B67" s="65"/>
      <c r="C67" s="184"/>
      <c r="D67" s="185"/>
      <c r="E67" s="76"/>
      <c r="F67" s="76"/>
      <c r="G67" s="76"/>
      <c r="H67" s="76"/>
      <c r="I67" s="76"/>
      <c r="J67" s="76"/>
      <c r="K67" s="76"/>
      <c r="L67" s="76">
        <f t="shared" si="8"/>
        <v>0</v>
      </c>
      <c r="M67" s="77">
        <f t="shared" si="9"/>
        <v>0</v>
      </c>
      <c r="N67" s="76"/>
      <c r="O67" s="68"/>
    </row>
    <row r="68" spans="2:15" x14ac:dyDescent="0.25">
      <c r="B68" s="65"/>
      <c r="C68" s="184"/>
      <c r="D68" s="185"/>
      <c r="E68" s="76"/>
      <c r="F68" s="76"/>
      <c r="G68" s="76"/>
      <c r="H68" s="76"/>
      <c r="I68" s="76"/>
      <c r="J68" s="76"/>
      <c r="K68" s="76"/>
      <c r="L68" s="76">
        <f t="shared" si="8"/>
        <v>0</v>
      </c>
      <c r="M68" s="77">
        <f t="shared" si="9"/>
        <v>0</v>
      </c>
      <c r="N68" s="76"/>
      <c r="O68" s="68"/>
    </row>
    <row r="69" spans="2:15" x14ac:dyDescent="0.25">
      <c r="B69" s="65"/>
      <c r="C69" s="184"/>
      <c r="D69" s="185"/>
      <c r="E69" s="76"/>
      <c r="F69" s="76"/>
      <c r="G69" s="76"/>
      <c r="H69" s="76"/>
      <c r="I69" s="76"/>
      <c r="J69" s="76"/>
      <c r="K69" s="76"/>
      <c r="L69" s="76">
        <f t="shared" si="8"/>
        <v>0</v>
      </c>
      <c r="M69" s="77">
        <f t="shared" si="9"/>
        <v>0</v>
      </c>
      <c r="N69" s="76"/>
      <c r="O69" s="68"/>
    </row>
    <row r="70" spans="2:15" x14ac:dyDescent="0.25">
      <c r="B70" s="65"/>
      <c r="C70" s="184"/>
      <c r="D70" s="185"/>
      <c r="E70" s="76"/>
      <c r="F70" s="76"/>
      <c r="G70" s="76"/>
      <c r="H70" s="76"/>
      <c r="I70" s="76"/>
      <c r="J70" s="76"/>
      <c r="K70" s="76"/>
      <c r="L70" s="76">
        <f t="shared" si="8"/>
        <v>0</v>
      </c>
      <c r="M70" s="77">
        <f t="shared" si="9"/>
        <v>0</v>
      </c>
      <c r="N70" s="76"/>
      <c r="O70" s="68"/>
    </row>
    <row r="71" spans="2:15" x14ac:dyDescent="0.25">
      <c r="B71" s="65"/>
      <c r="C71" s="184"/>
      <c r="D71" s="185"/>
      <c r="E71" s="76"/>
      <c r="F71" s="76"/>
      <c r="G71" s="76"/>
      <c r="H71" s="76"/>
      <c r="I71" s="76"/>
      <c r="J71" s="76"/>
      <c r="K71" s="76"/>
      <c r="L71" s="76">
        <f t="shared" ref="L71:L82" si="10">SUM(E71:K71)</f>
        <v>0</v>
      </c>
      <c r="M71" s="77">
        <f t="shared" ref="M71:M83" si="11">+L71/$L$83</f>
        <v>0</v>
      </c>
      <c r="N71" s="76"/>
      <c r="O71" s="68"/>
    </row>
    <row r="72" spans="2:15" x14ac:dyDescent="0.25">
      <c r="B72" s="65"/>
      <c r="C72" s="184"/>
      <c r="D72" s="185"/>
      <c r="E72" s="76"/>
      <c r="F72" s="76"/>
      <c r="G72" s="76"/>
      <c r="H72" s="76"/>
      <c r="I72" s="76"/>
      <c r="J72" s="76"/>
      <c r="K72" s="76"/>
      <c r="L72" s="76">
        <f t="shared" si="10"/>
        <v>0</v>
      </c>
      <c r="M72" s="77">
        <f t="shared" si="11"/>
        <v>0</v>
      </c>
      <c r="N72" s="76"/>
      <c r="O72" s="68"/>
    </row>
    <row r="73" spans="2:15" x14ac:dyDescent="0.25">
      <c r="B73" s="65"/>
      <c r="C73" s="184"/>
      <c r="D73" s="185"/>
      <c r="E73" s="76"/>
      <c r="F73" s="76"/>
      <c r="G73" s="76"/>
      <c r="H73" s="76"/>
      <c r="I73" s="76"/>
      <c r="J73" s="76"/>
      <c r="K73" s="76"/>
      <c r="L73" s="76">
        <f t="shared" si="10"/>
        <v>0</v>
      </c>
      <c r="M73" s="77">
        <f t="shared" si="11"/>
        <v>0</v>
      </c>
      <c r="N73" s="76"/>
      <c r="O73" s="68"/>
    </row>
    <row r="74" spans="2:15" x14ac:dyDescent="0.25">
      <c r="B74" s="65"/>
      <c r="C74" s="184"/>
      <c r="D74" s="185"/>
      <c r="E74" s="76"/>
      <c r="F74" s="76"/>
      <c r="G74" s="76"/>
      <c r="H74" s="76"/>
      <c r="I74" s="76"/>
      <c r="J74" s="76"/>
      <c r="K74" s="76"/>
      <c r="L74" s="76">
        <f t="shared" si="10"/>
        <v>0</v>
      </c>
      <c r="M74" s="77">
        <f t="shared" si="11"/>
        <v>0</v>
      </c>
      <c r="N74" s="76"/>
      <c r="O74" s="68"/>
    </row>
    <row r="75" spans="2:15" x14ac:dyDescent="0.25">
      <c r="B75" s="65"/>
      <c r="C75" s="184"/>
      <c r="D75" s="185"/>
      <c r="E75" s="76"/>
      <c r="F75" s="76"/>
      <c r="G75" s="76"/>
      <c r="H75" s="76"/>
      <c r="I75" s="76"/>
      <c r="J75" s="76"/>
      <c r="K75" s="76"/>
      <c r="L75" s="76">
        <f t="shared" si="10"/>
        <v>0</v>
      </c>
      <c r="M75" s="77">
        <f t="shared" si="11"/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0"/>
        <v>0</v>
      </c>
      <c r="M76" s="77">
        <f t="shared" si="11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0"/>
        <v>0</v>
      </c>
      <c r="M77" s="77">
        <f t="shared" si="11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0"/>
        <v>0</v>
      </c>
      <c r="M78" s="77">
        <f t="shared" si="11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0"/>
        <v>0</v>
      </c>
      <c r="M79" s="77">
        <f t="shared" si="11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0"/>
        <v>0</v>
      </c>
      <c r="M80" s="77">
        <f t="shared" si="11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0"/>
        <v>0</v>
      </c>
      <c r="M81" s="77">
        <f t="shared" si="11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0"/>
        <v>0</v>
      </c>
      <c r="M82" s="77">
        <f t="shared" si="11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2">SUM(E63:E69)</f>
        <v>0</v>
      </c>
      <c r="F83" s="74">
        <f t="shared" ref="F83:K83" si="13">SUM(F63:F82)</f>
        <v>0</v>
      </c>
      <c r="G83" s="74">
        <f t="shared" si="13"/>
        <v>0</v>
      </c>
      <c r="H83" s="74">
        <f t="shared" si="13"/>
        <v>0</v>
      </c>
      <c r="I83" s="74">
        <f t="shared" si="13"/>
        <v>0</v>
      </c>
      <c r="J83" s="74">
        <f t="shared" si="13"/>
        <v>0</v>
      </c>
      <c r="K83" s="74">
        <f t="shared" si="13"/>
        <v>0.88212780000000002</v>
      </c>
      <c r="L83" s="74">
        <f>SUM(L63:L82)</f>
        <v>0.88212780000000002</v>
      </c>
      <c r="M83" s="75">
        <f t="shared" si="11"/>
        <v>1</v>
      </c>
      <c r="N83" s="74">
        <f>SUM(N63:N82)</f>
        <v>2870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mergeCells count="49">
    <mergeCell ref="C82:D82"/>
    <mergeCell ref="C83:D83"/>
    <mergeCell ref="C84:N84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0:I50"/>
    <mergeCell ref="C57:N57"/>
    <mergeCell ref="C58:N59"/>
    <mergeCell ref="F61:K61"/>
    <mergeCell ref="C60:N60"/>
    <mergeCell ref="C33:N33"/>
    <mergeCell ref="C34:N34"/>
    <mergeCell ref="C36:I36"/>
    <mergeCell ref="C37:I37"/>
    <mergeCell ref="C38:C39"/>
    <mergeCell ref="D38:F38"/>
    <mergeCell ref="G38:I38"/>
    <mergeCell ref="K38:M38"/>
    <mergeCell ref="B1:O2"/>
    <mergeCell ref="C7:N7"/>
    <mergeCell ref="C8:N9"/>
    <mergeCell ref="C25:D25"/>
    <mergeCell ref="C26:M26"/>
    <mergeCell ref="C11:M11"/>
    <mergeCell ref="D12:L12"/>
    <mergeCell ref="C13:D14"/>
    <mergeCell ref="E13:F13"/>
    <mergeCell ref="G13:H13"/>
    <mergeCell ref="I13:J13"/>
    <mergeCell ref="K13:L13"/>
    <mergeCell ref="M13:M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86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7" t="s">
        <v>148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4.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",+FIXED(E28*100,1),"% ha sido mediante el Gobierno Nacional y el ",+FIXED(I28*100,1),"% por los Gobiernos Locales.")</f>
        <v>Entre los años 2009-2017 en la región  se han adjudicado 5 proyectos, atendiendo a 1812765 beneficiados directos mediante obras por impuestos. El monto total invertido fue de S/ 17.60 millones de los cuales el 61.0% ha sido mediante el Gobierno Nacional y el 39.0% por los Gobiernos Locales.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ht="15" customHeight="1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ht="15" customHeight="1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2</v>
      </c>
      <c r="D15" s="31"/>
      <c r="E15" s="32"/>
      <c r="F15" s="33"/>
      <c r="G15" s="32"/>
      <c r="H15" s="33"/>
      <c r="I15" s="32">
        <v>6.8585498899999999</v>
      </c>
      <c r="J15" s="33">
        <v>1</v>
      </c>
      <c r="K15" s="34">
        <f>+E15+G15+I15</f>
        <v>6.8585498899999999</v>
      </c>
      <c r="L15" s="35">
        <f>+F15+H15+J15</f>
        <v>1</v>
      </c>
      <c r="M15" s="36">
        <v>1751539</v>
      </c>
      <c r="N15" s="47">
        <f>+K15/$K$25</f>
        <v>0.38959006701460491</v>
      </c>
      <c r="O15" s="23"/>
    </row>
    <row r="16" spans="2:15" x14ac:dyDescent="0.25">
      <c r="B16" s="22"/>
      <c r="C16" s="30" t="s">
        <v>35</v>
      </c>
      <c r="D16" s="31"/>
      <c r="E16" s="32">
        <v>10.74597977</v>
      </c>
      <c r="F16" s="33">
        <v>4</v>
      </c>
      <c r="G16" s="32"/>
      <c r="H16" s="33"/>
      <c r="I16" s="32"/>
      <c r="J16" s="33"/>
      <c r="K16" s="34">
        <f t="shared" ref="K16:L24" si="0">+E16+G16+I16</f>
        <v>10.74597977</v>
      </c>
      <c r="L16" s="35">
        <f t="shared" si="0"/>
        <v>4</v>
      </c>
      <c r="M16" s="36">
        <v>61226</v>
      </c>
      <c r="N16" s="47">
        <f t="shared" ref="N16:N25" si="1">+K16/$K$25</f>
        <v>0.61040993298539503</v>
      </c>
      <c r="O16" s="23"/>
    </row>
    <row r="17" spans="2:15" x14ac:dyDescent="0.25">
      <c r="B17" s="22"/>
      <c r="C17" s="30"/>
      <c r="D17" s="31"/>
      <c r="E17" s="32"/>
      <c r="F17" s="33"/>
      <c r="G17" s="32"/>
      <c r="H17" s="33"/>
      <c r="I17" s="32"/>
      <c r="J17" s="33"/>
      <c r="K17" s="34">
        <f t="shared" si="0"/>
        <v>0</v>
      </c>
      <c r="L17" s="35">
        <f t="shared" si="0"/>
        <v>0</v>
      </c>
      <c r="M17" s="36"/>
      <c r="N17" s="47">
        <f t="shared" si="1"/>
        <v>0</v>
      </c>
      <c r="O17" s="23"/>
    </row>
    <row r="18" spans="2:15" x14ac:dyDescent="0.25">
      <c r="B18" s="22"/>
      <c r="C18" s="30"/>
      <c r="D18" s="31"/>
      <c r="E18" s="32"/>
      <c r="F18" s="33"/>
      <c r="G18" s="32"/>
      <c r="H18" s="33"/>
      <c r="I18" s="32"/>
      <c r="J18" s="33"/>
      <c r="K18" s="34">
        <f t="shared" si="0"/>
        <v>0</v>
      </c>
      <c r="L18" s="35">
        <f t="shared" si="0"/>
        <v>0</v>
      </c>
      <c r="M18" s="36"/>
      <c r="N18" s="47">
        <f t="shared" si="1"/>
        <v>0</v>
      </c>
      <c r="O18" s="23"/>
    </row>
    <row r="19" spans="2:15" x14ac:dyDescent="0.25">
      <c r="B19" s="22"/>
      <c r="C19" s="30"/>
      <c r="D19" s="31"/>
      <c r="E19" s="32"/>
      <c r="F19" s="33"/>
      <c r="G19" s="32"/>
      <c r="H19" s="33"/>
      <c r="I19" s="32"/>
      <c r="J19" s="33"/>
      <c r="K19" s="34">
        <f t="shared" si="0"/>
        <v>0</v>
      </c>
      <c r="L19" s="35">
        <f t="shared" si="0"/>
        <v>0</v>
      </c>
      <c r="M19" s="36"/>
      <c r="N19" s="47">
        <f t="shared" si="1"/>
        <v>0</v>
      </c>
      <c r="O19" s="23"/>
    </row>
    <row r="20" spans="2:15" x14ac:dyDescent="0.25">
      <c r="B20" s="22"/>
      <c r="C20" s="30"/>
      <c r="D20" s="31"/>
      <c r="E20" s="32"/>
      <c r="F20" s="33"/>
      <c r="G20" s="32"/>
      <c r="H20" s="33"/>
      <c r="I20" s="32"/>
      <c r="J20" s="33"/>
      <c r="K20" s="34">
        <f t="shared" si="0"/>
        <v>0</v>
      </c>
      <c r="L20" s="35">
        <f t="shared" si="0"/>
        <v>0</v>
      </c>
      <c r="M20" s="36"/>
      <c r="N20" s="47">
        <f t="shared" si="1"/>
        <v>0</v>
      </c>
      <c r="O20" s="23"/>
    </row>
    <row r="21" spans="2:15" x14ac:dyDescent="0.25">
      <c r="B21" s="22"/>
      <c r="C21" s="30"/>
      <c r="D21" s="31"/>
      <c r="E21" s="32"/>
      <c r="F21" s="33"/>
      <c r="G21" s="32"/>
      <c r="H21" s="33"/>
      <c r="I21" s="32"/>
      <c r="J21" s="33"/>
      <c r="K21" s="34">
        <f t="shared" si="0"/>
        <v>0</v>
      </c>
      <c r="L21" s="35">
        <f t="shared" si="0"/>
        <v>0</v>
      </c>
      <c r="M21" s="36"/>
      <c r="N21" s="47">
        <f t="shared" si="1"/>
        <v>0</v>
      </c>
      <c r="O21" s="23"/>
    </row>
    <row r="22" spans="2:15" ht="15" customHeight="1" x14ac:dyDescent="0.25">
      <c r="B22" s="22"/>
      <c r="C22" s="30"/>
      <c r="D22" s="31"/>
      <c r="E22" s="32"/>
      <c r="F22" s="33"/>
      <c r="G22" s="32"/>
      <c r="H22" s="33"/>
      <c r="I22" s="32"/>
      <c r="J22" s="33"/>
      <c r="K22" s="34">
        <f t="shared" si="0"/>
        <v>0</v>
      </c>
      <c r="L22" s="35">
        <f t="shared" si="0"/>
        <v>0</v>
      </c>
      <c r="M22" s="36"/>
      <c r="N22" s="47">
        <f t="shared" si="1"/>
        <v>0</v>
      </c>
      <c r="O22" s="23"/>
    </row>
    <row r="23" spans="2:15" x14ac:dyDescent="0.25">
      <c r="B23" s="22"/>
      <c r="C23" s="30"/>
      <c r="D23" s="31"/>
      <c r="E23" s="32"/>
      <c r="F23" s="33"/>
      <c r="G23" s="32"/>
      <c r="H23" s="33"/>
      <c r="I23" s="32"/>
      <c r="J23" s="33"/>
      <c r="K23" s="34">
        <f t="shared" si="0"/>
        <v>0</v>
      </c>
      <c r="L23" s="35">
        <f t="shared" si="0"/>
        <v>0</v>
      </c>
      <c r="M23" s="36"/>
      <c r="N23" s="47">
        <f t="shared" si="1"/>
        <v>0</v>
      </c>
      <c r="O23" s="23"/>
    </row>
    <row r="24" spans="2:15" x14ac:dyDescent="0.25">
      <c r="B24" s="22"/>
      <c r="C24" s="30"/>
      <c r="D24" s="31"/>
      <c r="E24" s="32"/>
      <c r="F24" s="33"/>
      <c r="G24" s="32"/>
      <c r="H24" s="33"/>
      <c r="I24" s="32"/>
      <c r="J24" s="33"/>
      <c r="K24" s="34">
        <f t="shared" si="0"/>
        <v>0</v>
      </c>
      <c r="L24" s="35">
        <f t="shared" si="0"/>
        <v>0</v>
      </c>
      <c r="M24" s="36"/>
      <c r="N24" s="47">
        <f t="shared" si="1"/>
        <v>0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2">SUM(E15:E24)</f>
        <v>10.74597977</v>
      </c>
      <c r="F25" s="38">
        <f t="shared" si="2"/>
        <v>4</v>
      </c>
      <c r="G25" s="37">
        <f t="shared" si="2"/>
        <v>0</v>
      </c>
      <c r="H25" s="38">
        <f t="shared" si="2"/>
        <v>0</v>
      </c>
      <c r="I25" s="37">
        <f t="shared" si="2"/>
        <v>6.8585498899999999</v>
      </c>
      <c r="J25" s="38">
        <f t="shared" si="2"/>
        <v>1</v>
      </c>
      <c r="K25" s="37">
        <f t="shared" si="2"/>
        <v>17.604529660000001</v>
      </c>
      <c r="L25" s="38">
        <f t="shared" si="2"/>
        <v>5</v>
      </c>
      <c r="M25" s="39">
        <f t="shared" si="2"/>
        <v>1812765</v>
      </c>
      <c r="N25" s="47">
        <f t="shared" si="1"/>
        <v>1</v>
      </c>
      <c r="O25" s="23"/>
    </row>
    <row r="26" spans="2:15" x14ac:dyDescent="0.25">
      <c r="B26" s="22"/>
      <c r="C26" s="147" t="s">
        <v>39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0.61040993298539503</v>
      </c>
      <c r="F28" s="17"/>
      <c r="G28" s="16">
        <f>+G25/K25</f>
        <v>0</v>
      </c>
      <c r="H28" s="18"/>
      <c r="I28" s="16">
        <f>+I25/K25</f>
        <v>0.38959006701460491</v>
      </c>
      <c r="J28" s="18"/>
      <c r="K28" s="25">
        <f>+I28+G28+E28</f>
        <v>1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62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ht="15" customHeight="1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10.7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/>
      <c r="J40" s="13"/>
      <c r="K40" s="57">
        <f>+D40+G40</f>
        <v>0</v>
      </c>
      <c r="L40" s="60">
        <f>+E40+H40</f>
        <v>0</v>
      </c>
      <c r="M40" s="61">
        <f>+F40+I40</f>
        <v>0</v>
      </c>
      <c r="N40" s="64">
        <f t="shared" ref="N40:N49" si="3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/>
      <c r="J41" s="13"/>
      <c r="K41" s="57">
        <f t="shared" ref="K41:K48" si="4">+D41+G41</f>
        <v>0</v>
      </c>
      <c r="L41" s="60">
        <f t="shared" ref="L41:L48" si="5">+E41+H41</f>
        <v>0</v>
      </c>
      <c r="M41" s="61">
        <f t="shared" ref="M41:M48" si="6">+F41+I41</f>
        <v>0</v>
      </c>
      <c r="N41" s="64">
        <f t="shared" si="3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/>
      <c r="H42" s="55"/>
      <c r="I42" s="63"/>
      <c r="J42" s="13"/>
      <c r="K42" s="57">
        <f t="shared" si="4"/>
        <v>0</v>
      </c>
      <c r="L42" s="60">
        <f t="shared" si="5"/>
        <v>0</v>
      </c>
      <c r="M42" s="61">
        <f t="shared" si="6"/>
        <v>0</v>
      </c>
      <c r="N42" s="64">
        <f t="shared" si="3"/>
        <v>0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/>
      <c r="H43" s="55"/>
      <c r="I43" s="63"/>
      <c r="J43" s="13"/>
      <c r="K43" s="57">
        <f t="shared" si="4"/>
        <v>0</v>
      </c>
      <c r="L43" s="60">
        <f t="shared" si="5"/>
        <v>0</v>
      </c>
      <c r="M43" s="61">
        <f t="shared" si="6"/>
        <v>0</v>
      </c>
      <c r="N43" s="64">
        <f t="shared" si="3"/>
        <v>0</v>
      </c>
      <c r="O43" s="68"/>
    </row>
    <row r="44" spans="2:15" x14ac:dyDescent="0.25">
      <c r="B44" s="65"/>
      <c r="C44" s="53">
        <v>2013</v>
      </c>
      <c r="D44" s="57"/>
      <c r="E44" s="55"/>
      <c r="F44" s="61"/>
      <c r="G44" s="57"/>
      <c r="H44" s="55"/>
      <c r="I44" s="63"/>
      <c r="J44" s="13"/>
      <c r="K44" s="57">
        <f t="shared" si="4"/>
        <v>0</v>
      </c>
      <c r="L44" s="60">
        <f t="shared" si="5"/>
        <v>0</v>
      </c>
      <c r="M44" s="61">
        <f t="shared" si="6"/>
        <v>0</v>
      </c>
      <c r="N44" s="64">
        <f t="shared" si="3"/>
        <v>0</v>
      </c>
      <c r="O44" s="68"/>
    </row>
    <row r="45" spans="2:15" x14ac:dyDescent="0.25">
      <c r="B45" s="65"/>
      <c r="C45" s="53">
        <v>2014</v>
      </c>
      <c r="D45" s="57"/>
      <c r="E45" s="55"/>
      <c r="F45" s="61"/>
      <c r="G45" s="57">
        <v>6.8585498899999999</v>
      </c>
      <c r="H45" s="55">
        <v>1</v>
      </c>
      <c r="I45" s="63">
        <v>1751539</v>
      </c>
      <c r="J45" s="13"/>
      <c r="K45" s="57">
        <f t="shared" si="4"/>
        <v>6.8585498899999999</v>
      </c>
      <c r="L45" s="60">
        <f t="shared" si="5"/>
        <v>1</v>
      </c>
      <c r="M45" s="61">
        <f t="shared" si="6"/>
        <v>1751539</v>
      </c>
      <c r="N45" s="64">
        <f t="shared" si="3"/>
        <v>0.38959006701460491</v>
      </c>
      <c r="O45" s="68"/>
    </row>
    <row r="46" spans="2:15" x14ac:dyDescent="0.25">
      <c r="B46" s="65"/>
      <c r="C46" s="53">
        <v>2015</v>
      </c>
      <c r="D46" s="57"/>
      <c r="E46" s="55"/>
      <c r="F46" s="61"/>
      <c r="G46" s="57"/>
      <c r="H46" s="55"/>
      <c r="I46" s="63"/>
      <c r="J46" s="13"/>
      <c r="K46" s="57">
        <f t="shared" si="4"/>
        <v>0</v>
      </c>
      <c r="L46" s="60">
        <f t="shared" si="5"/>
        <v>0</v>
      </c>
      <c r="M46" s="61">
        <f t="shared" si="6"/>
        <v>0</v>
      </c>
      <c r="N46" s="64">
        <f t="shared" si="3"/>
        <v>0</v>
      </c>
      <c r="O46" s="68"/>
    </row>
    <row r="47" spans="2:15" x14ac:dyDescent="0.25">
      <c r="B47" s="65"/>
      <c r="C47" s="53">
        <v>2016</v>
      </c>
      <c r="D47" s="57">
        <v>10.74597977</v>
      </c>
      <c r="E47" s="55">
        <v>4</v>
      </c>
      <c r="F47" s="61">
        <v>61226</v>
      </c>
      <c r="G47" s="57"/>
      <c r="H47" s="55"/>
      <c r="I47" s="63"/>
      <c r="J47" s="13"/>
      <c r="K47" s="57">
        <f t="shared" si="4"/>
        <v>10.74597977</v>
      </c>
      <c r="L47" s="60">
        <f t="shared" si="5"/>
        <v>4</v>
      </c>
      <c r="M47" s="61">
        <f t="shared" si="6"/>
        <v>61226</v>
      </c>
      <c r="N47" s="64">
        <f t="shared" si="3"/>
        <v>0.61040993298539503</v>
      </c>
      <c r="O47" s="68"/>
    </row>
    <row r="48" spans="2:15" x14ac:dyDescent="0.25">
      <c r="B48" s="65"/>
      <c r="C48" s="53">
        <v>2017</v>
      </c>
      <c r="D48" s="57"/>
      <c r="E48" s="55"/>
      <c r="F48" s="61"/>
      <c r="G48" s="57"/>
      <c r="H48" s="55"/>
      <c r="I48" s="63"/>
      <c r="J48" s="13"/>
      <c r="K48" s="57">
        <f t="shared" si="4"/>
        <v>0</v>
      </c>
      <c r="L48" s="60">
        <f t="shared" si="5"/>
        <v>0</v>
      </c>
      <c r="M48" s="61">
        <f t="shared" si="6"/>
        <v>0</v>
      </c>
      <c r="N48" s="64">
        <f t="shared" si="3"/>
        <v>0</v>
      </c>
      <c r="O48" s="68"/>
    </row>
    <row r="49" spans="2:15" x14ac:dyDescent="0.25">
      <c r="B49" s="65"/>
      <c r="C49" s="53" t="s">
        <v>54</v>
      </c>
      <c r="D49" s="58">
        <f t="shared" ref="D49:I49" si="7">SUM(D40:D48)</f>
        <v>10.74597977</v>
      </c>
      <c r="E49" s="56">
        <f t="shared" si="7"/>
        <v>4</v>
      </c>
      <c r="F49" s="62">
        <f t="shared" si="7"/>
        <v>61226</v>
      </c>
      <c r="G49" s="58">
        <f t="shared" si="7"/>
        <v>6.8585498899999999</v>
      </c>
      <c r="H49" s="56">
        <f t="shared" si="7"/>
        <v>1</v>
      </c>
      <c r="I49" s="62">
        <f t="shared" si="7"/>
        <v>1751539</v>
      </c>
      <c r="J49" s="13"/>
      <c r="K49" s="58">
        <f>SUM(K40:K48)</f>
        <v>17.604529660000001</v>
      </c>
      <c r="L49" s="56">
        <f>SUM(L40:L48)</f>
        <v>5</v>
      </c>
      <c r="M49" s="62">
        <f>SUM(M40:M48)</f>
        <v>1812765</v>
      </c>
      <c r="N49" s="64">
        <f t="shared" si="3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ht="15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S/17.6 millones en proyectos mediante obras por impuestos. Entre las principales empresas que se comprometieron figuran: ASBANC* con un compromiso de (61.0%), seguido por el Kallpa Generación S.A. (39.0%)  y el  (0.0%)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182" t="s">
        <v>84</v>
      </c>
      <c r="D63" s="183"/>
      <c r="E63" s="74"/>
      <c r="F63" s="74"/>
      <c r="G63" s="74"/>
      <c r="H63" s="74"/>
      <c r="I63" s="74"/>
      <c r="J63" s="74">
        <v>10.74597977</v>
      </c>
      <c r="K63" s="74"/>
      <c r="L63" s="74">
        <f t="shared" ref="L63:L70" si="8">SUM(E63:K63)</f>
        <v>10.74597977</v>
      </c>
      <c r="M63" s="75">
        <f t="shared" ref="M63:M70" si="9">+L63/$L$83</f>
        <v>0.61040993298539503</v>
      </c>
      <c r="N63" s="74">
        <v>61226</v>
      </c>
      <c r="O63" s="68"/>
    </row>
    <row r="64" spans="2:15" x14ac:dyDescent="0.25">
      <c r="B64" s="65"/>
      <c r="C64" s="182" t="s">
        <v>83</v>
      </c>
      <c r="D64" s="183"/>
      <c r="E64" s="74"/>
      <c r="F64" s="74"/>
      <c r="G64" s="74"/>
      <c r="H64" s="74">
        <v>6.8585498899999999</v>
      </c>
      <c r="I64" s="74"/>
      <c r="J64" s="74"/>
      <c r="K64" s="74"/>
      <c r="L64" s="74">
        <f t="shared" si="8"/>
        <v>6.8585498899999999</v>
      </c>
      <c r="M64" s="75">
        <f t="shared" si="9"/>
        <v>0.38959006701460491</v>
      </c>
      <c r="N64" s="74">
        <v>1751539</v>
      </c>
      <c r="O64" s="68"/>
    </row>
    <row r="65" spans="2:15" x14ac:dyDescent="0.25">
      <c r="B65" s="65"/>
      <c r="C65" s="184"/>
      <c r="D65" s="185"/>
      <c r="E65" s="76"/>
      <c r="F65" s="76"/>
      <c r="G65" s="76"/>
      <c r="H65" s="76"/>
      <c r="I65" s="76"/>
      <c r="J65" s="76"/>
      <c r="K65" s="76"/>
      <c r="L65" s="76">
        <f t="shared" si="8"/>
        <v>0</v>
      </c>
      <c r="M65" s="77">
        <f t="shared" si="9"/>
        <v>0</v>
      </c>
      <c r="N65" s="76"/>
      <c r="O65" s="68"/>
    </row>
    <row r="66" spans="2:15" x14ac:dyDescent="0.25">
      <c r="B66" s="65"/>
      <c r="C66" s="184"/>
      <c r="D66" s="185"/>
      <c r="E66" s="76"/>
      <c r="F66" s="76"/>
      <c r="G66" s="76"/>
      <c r="H66" s="76"/>
      <c r="I66" s="76"/>
      <c r="J66" s="76"/>
      <c r="K66" s="76"/>
      <c r="L66" s="76">
        <f t="shared" si="8"/>
        <v>0</v>
      </c>
      <c r="M66" s="77">
        <f t="shared" si="9"/>
        <v>0</v>
      </c>
      <c r="N66" s="76"/>
      <c r="O66" s="68"/>
    </row>
    <row r="67" spans="2:15" x14ac:dyDescent="0.25">
      <c r="B67" s="65"/>
      <c r="C67" s="184"/>
      <c r="D67" s="185"/>
      <c r="E67" s="76"/>
      <c r="F67" s="76"/>
      <c r="G67" s="76"/>
      <c r="H67" s="76"/>
      <c r="I67" s="76"/>
      <c r="J67" s="76"/>
      <c r="K67" s="76"/>
      <c r="L67" s="76">
        <f t="shared" si="8"/>
        <v>0</v>
      </c>
      <c r="M67" s="77">
        <f t="shared" si="9"/>
        <v>0</v>
      </c>
      <c r="N67" s="76"/>
      <c r="O67" s="68"/>
    </row>
    <row r="68" spans="2:15" x14ac:dyDescent="0.25">
      <c r="B68" s="65"/>
      <c r="C68" s="184"/>
      <c r="D68" s="185"/>
      <c r="E68" s="76"/>
      <c r="F68" s="76"/>
      <c r="G68" s="76"/>
      <c r="H68" s="76"/>
      <c r="I68" s="76"/>
      <c r="J68" s="76"/>
      <c r="K68" s="76"/>
      <c r="L68" s="76">
        <f t="shared" si="8"/>
        <v>0</v>
      </c>
      <c r="M68" s="77">
        <f t="shared" si="9"/>
        <v>0</v>
      </c>
      <c r="N68" s="76"/>
      <c r="O68" s="68"/>
    </row>
    <row r="69" spans="2:15" x14ac:dyDescent="0.25">
      <c r="B69" s="65"/>
      <c r="C69" s="184"/>
      <c r="D69" s="185"/>
      <c r="E69" s="76"/>
      <c r="F69" s="76"/>
      <c r="G69" s="76"/>
      <c r="H69" s="76"/>
      <c r="I69" s="76"/>
      <c r="J69" s="76"/>
      <c r="K69" s="76"/>
      <c r="L69" s="76">
        <f t="shared" si="8"/>
        <v>0</v>
      </c>
      <c r="M69" s="77">
        <f t="shared" si="9"/>
        <v>0</v>
      </c>
      <c r="N69" s="76"/>
      <c r="O69" s="68"/>
    </row>
    <row r="70" spans="2:15" x14ac:dyDescent="0.25">
      <c r="B70" s="65"/>
      <c r="C70" s="184"/>
      <c r="D70" s="185"/>
      <c r="E70" s="76"/>
      <c r="F70" s="76"/>
      <c r="G70" s="76"/>
      <c r="H70" s="76"/>
      <c r="I70" s="76"/>
      <c r="J70" s="76"/>
      <c r="K70" s="76"/>
      <c r="L70" s="76">
        <f t="shared" si="8"/>
        <v>0</v>
      </c>
      <c r="M70" s="77">
        <f t="shared" si="9"/>
        <v>0</v>
      </c>
      <c r="N70" s="76"/>
      <c r="O70" s="68"/>
    </row>
    <row r="71" spans="2:15" x14ac:dyDescent="0.25">
      <c r="B71" s="65"/>
      <c r="C71" s="184"/>
      <c r="D71" s="185"/>
      <c r="E71" s="76"/>
      <c r="F71" s="76"/>
      <c r="G71" s="76"/>
      <c r="H71" s="76"/>
      <c r="I71" s="76"/>
      <c r="J71" s="76"/>
      <c r="K71" s="76"/>
      <c r="L71" s="76">
        <f t="shared" ref="L71:L82" si="10">SUM(E71:K71)</f>
        <v>0</v>
      </c>
      <c r="M71" s="77">
        <f t="shared" ref="M71:M83" si="11">+L71/$L$83</f>
        <v>0</v>
      </c>
      <c r="N71" s="76"/>
      <c r="O71" s="68"/>
    </row>
    <row r="72" spans="2:15" x14ac:dyDescent="0.25">
      <c r="B72" s="65"/>
      <c r="C72" s="184"/>
      <c r="D72" s="185"/>
      <c r="E72" s="76"/>
      <c r="F72" s="76"/>
      <c r="G72" s="76"/>
      <c r="H72" s="76"/>
      <c r="I72" s="76"/>
      <c r="J72" s="76"/>
      <c r="K72" s="76"/>
      <c r="L72" s="76">
        <f t="shared" si="10"/>
        <v>0</v>
      </c>
      <c r="M72" s="77">
        <f t="shared" si="11"/>
        <v>0</v>
      </c>
      <c r="N72" s="76"/>
      <c r="O72" s="68"/>
    </row>
    <row r="73" spans="2:15" x14ac:dyDescent="0.25">
      <c r="B73" s="65"/>
      <c r="C73" s="184"/>
      <c r="D73" s="185"/>
      <c r="E73" s="76"/>
      <c r="F73" s="76"/>
      <c r="G73" s="76"/>
      <c r="H73" s="76"/>
      <c r="I73" s="76"/>
      <c r="J73" s="76"/>
      <c r="K73" s="76"/>
      <c r="L73" s="76">
        <f t="shared" si="10"/>
        <v>0</v>
      </c>
      <c r="M73" s="77">
        <f t="shared" si="11"/>
        <v>0</v>
      </c>
      <c r="N73" s="76"/>
      <c r="O73" s="68"/>
    </row>
    <row r="74" spans="2:15" x14ac:dyDescent="0.25">
      <c r="B74" s="65"/>
      <c r="C74" s="184"/>
      <c r="D74" s="185"/>
      <c r="E74" s="76"/>
      <c r="F74" s="76"/>
      <c r="G74" s="76"/>
      <c r="H74" s="76"/>
      <c r="I74" s="76"/>
      <c r="J74" s="76"/>
      <c r="K74" s="76"/>
      <c r="L74" s="76">
        <f t="shared" si="10"/>
        <v>0</v>
      </c>
      <c r="M74" s="77">
        <f t="shared" si="11"/>
        <v>0</v>
      </c>
      <c r="N74" s="76"/>
      <c r="O74" s="68"/>
    </row>
    <row r="75" spans="2:15" x14ac:dyDescent="0.25">
      <c r="B75" s="65"/>
      <c r="C75" s="184"/>
      <c r="D75" s="185"/>
      <c r="E75" s="76"/>
      <c r="F75" s="76"/>
      <c r="G75" s="76"/>
      <c r="H75" s="76"/>
      <c r="I75" s="76"/>
      <c r="J75" s="76"/>
      <c r="K75" s="76"/>
      <c r="L75" s="76">
        <f t="shared" si="10"/>
        <v>0</v>
      </c>
      <c r="M75" s="77">
        <f t="shared" si="11"/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0"/>
        <v>0</v>
      </c>
      <c r="M76" s="77">
        <f t="shared" si="11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0"/>
        <v>0</v>
      </c>
      <c r="M77" s="77">
        <f t="shared" si="11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0"/>
        <v>0</v>
      </c>
      <c r="M78" s="77">
        <f t="shared" si="11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0"/>
        <v>0</v>
      </c>
      <c r="M79" s="77">
        <f t="shared" si="11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0"/>
        <v>0</v>
      </c>
      <c r="M80" s="77">
        <f t="shared" si="11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0"/>
        <v>0</v>
      </c>
      <c r="M81" s="77">
        <f t="shared" si="11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0"/>
        <v>0</v>
      </c>
      <c r="M82" s="77">
        <f t="shared" si="11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2">SUM(E63:E69)</f>
        <v>0</v>
      </c>
      <c r="F83" s="74">
        <f t="shared" ref="F83:K83" si="13">SUM(F63:F82)</f>
        <v>0</v>
      </c>
      <c r="G83" s="74">
        <f t="shared" si="13"/>
        <v>0</v>
      </c>
      <c r="H83" s="74">
        <f t="shared" si="13"/>
        <v>6.8585498899999999</v>
      </c>
      <c r="I83" s="74">
        <f t="shared" si="13"/>
        <v>0</v>
      </c>
      <c r="J83" s="74">
        <f t="shared" si="13"/>
        <v>10.74597977</v>
      </c>
      <c r="K83" s="74">
        <f t="shared" si="13"/>
        <v>0</v>
      </c>
      <c r="L83" s="74">
        <f>SUM(L63:L82)</f>
        <v>17.604529660000001</v>
      </c>
      <c r="M83" s="75">
        <f t="shared" si="11"/>
        <v>1</v>
      </c>
      <c r="N83" s="74">
        <f>SUM(N63:N82)</f>
        <v>1812765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48" t="s">
        <v>85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mergeCells count="50">
    <mergeCell ref="C82:D82"/>
    <mergeCell ref="C83:D83"/>
    <mergeCell ref="C84:N84"/>
    <mergeCell ref="C85:N85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0:I50"/>
    <mergeCell ref="C57:N57"/>
    <mergeCell ref="C58:N59"/>
    <mergeCell ref="F61:K61"/>
    <mergeCell ref="C60:N60"/>
    <mergeCell ref="C33:N33"/>
    <mergeCell ref="C34:N34"/>
    <mergeCell ref="C36:I36"/>
    <mergeCell ref="C37:I37"/>
    <mergeCell ref="C38:C39"/>
    <mergeCell ref="D38:F38"/>
    <mergeCell ref="G38:I38"/>
    <mergeCell ref="K38:M38"/>
    <mergeCell ref="B1:O2"/>
    <mergeCell ref="C7:N7"/>
    <mergeCell ref="C8:N9"/>
    <mergeCell ref="C25:D25"/>
    <mergeCell ref="C26:M26"/>
    <mergeCell ref="C11:M11"/>
    <mergeCell ref="D12:L12"/>
    <mergeCell ref="C13:D14"/>
    <mergeCell ref="E13:F13"/>
    <mergeCell ref="G13:H13"/>
    <mergeCell ref="I13:J13"/>
    <mergeCell ref="K13:L13"/>
    <mergeCell ref="M13:M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7" t="s">
        <v>149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4.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ht="15" customHeight="1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",+FIXED(E28*100,1),"% ha sido mediante el Gobierno Nacional y el ",+FIXED(G28*100,1),"% por el Gobierno Regional.")</f>
        <v>Entre los años 2009-2017 en la región  se han adjudicado 1 proyectos, atendiendo a 47449 beneficiados directos mediante obras por impuestos. El monto total invertido fue de S/ 67.18 millones de los cuales el 100.0% ha sido mediante el Gobierno Nacional y el 0.0%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ht="15" customHeight="1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ht="15" customHeight="1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ht="15" customHeight="1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1</v>
      </c>
      <c r="D15" s="31"/>
      <c r="E15" s="32">
        <v>67.177160599999993</v>
      </c>
      <c r="F15" s="33">
        <v>1</v>
      </c>
      <c r="G15" s="32"/>
      <c r="H15" s="33"/>
      <c r="I15" s="32"/>
      <c r="J15" s="33"/>
      <c r="K15" s="34">
        <f>+E15+G15+I15</f>
        <v>67.177160599999993</v>
      </c>
      <c r="L15" s="35">
        <f>+F15+H15+J15</f>
        <v>1</v>
      </c>
      <c r="M15" s="36">
        <v>47449</v>
      </c>
      <c r="N15" s="47">
        <f>+K15/$K$25</f>
        <v>1</v>
      </c>
      <c r="O15" s="23"/>
    </row>
    <row r="16" spans="2:15" x14ac:dyDescent="0.25">
      <c r="B16" s="22"/>
      <c r="C16" s="30"/>
      <c r="D16" s="31"/>
      <c r="E16" s="32"/>
      <c r="F16" s="33"/>
      <c r="G16" s="32"/>
      <c r="H16" s="33"/>
      <c r="I16" s="32"/>
      <c r="J16" s="33"/>
      <c r="K16" s="34">
        <f t="shared" ref="K16:L24" si="0">+E16+G16+I16</f>
        <v>0</v>
      </c>
      <c r="L16" s="35">
        <f t="shared" si="0"/>
        <v>0</v>
      </c>
      <c r="M16" s="36"/>
      <c r="N16" s="47">
        <f t="shared" ref="N16:N25" si="1">+K16/$K$25</f>
        <v>0</v>
      </c>
      <c r="O16" s="23"/>
    </row>
    <row r="17" spans="2:15" x14ac:dyDescent="0.25">
      <c r="B17" s="22"/>
      <c r="C17" s="30"/>
      <c r="D17" s="31"/>
      <c r="E17" s="32"/>
      <c r="F17" s="33"/>
      <c r="G17" s="32"/>
      <c r="H17" s="33"/>
      <c r="I17" s="32"/>
      <c r="J17" s="33"/>
      <c r="K17" s="34">
        <f t="shared" si="0"/>
        <v>0</v>
      </c>
      <c r="L17" s="35">
        <f t="shared" si="0"/>
        <v>0</v>
      </c>
      <c r="M17" s="36"/>
      <c r="N17" s="47">
        <f t="shared" si="1"/>
        <v>0</v>
      </c>
      <c r="O17" s="23"/>
    </row>
    <row r="18" spans="2:15" x14ac:dyDescent="0.25">
      <c r="B18" s="22"/>
      <c r="C18" s="30"/>
      <c r="D18" s="31"/>
      <c r="E18" s="32"/>
      <c r="F18" s="33"/>
      <c r="G18" s="32"/>
      <c r="H18" s="33"/>
      <c r="I18" s="32"/>
      <c r="J18" s="33"/>
      <c r="K18" s="34">
        <f t="shared" si="0"/>
        <v>0</v>
      </c>
      <c r="L18" s="35">
        <f t="shared" si="0"/>
        <v>0</v>
      </c>
      <c r="M18" s="36"/>
      <c r="N18" s="47">
        <f t="shared" si="1"/>
        <v>0</v>
      </c>
      <c r="O18" s="23"/>
    </row>
    <row r="19" spans="2:15" x14ac:dyDescent="0.25">
      <c r="B19" s="22"/>
      <c r="C19" s="30"/>
      <c r="D19" s="31"/>
      <c r="E19" s="32"/>
      <c r="F19" s="33"/>
      <c r="G19" s="32"/>
      <c r="H19" s="33"/>
      <c r="I19" s="32"/>
      <c r="J19" s="33"/>
      <c r="K19" s="34">
        <f t="shared" si="0"/>
        <v>0</v>
      </c>
      <c r="L19" s="35">
        <f t="shared" si="0"/>
        <v>0</v>
      </c>
      <c r="M19" s="36"/>
      <c r="N19" s="47">
        <f t="shared" si="1"/>
        <v>0</v>
      </c>
      <c r="O19" s="23"/>
    </row>
    <row r="20" spans="2:15" x14ac:dyDescent="0.25">
      <c r="B20" s="22"/>
      <c r="C20" s="30"/>
      <c r="D20" s="31"/>
      <c r="E20" s="32"/>
      <c r="F20" s="33"/>
      <c r="G20" s="32"/>
      <c r="H20" s="33"/>
      <c r="I20" s="32"/>
      <c r="J20" s="33"/>
      <c r="K20" s="34">
        <f t="shared" si="0"/>
        <v>0</v>
      </c>
      <c r="L20" s="35">
        <f t="shared" si="0"/>
        <v>0</v>
      </c>
      <c r="M20" s="36"/>
      <c r="N20" s="47">
        <f t="shared" si="1"/>
        <v>0</v>
      </c>
      <c r="O20" s="23"/>
    </row>
    <row r="21" spans="2:15" x14ac:dyDescent="0.25">
      <c r="B21" s="22"/>
      <c r="C21" s="30"/>
      <c r="D21" s="31"/>
      <c r="E21" s="32"/>
      <c r="F21" s="33"/>
      <c r="G21" s="32"/>
      <c r="H21" s="33"/>
      <c r="I21" s="32"/>
      <c r="J21" s="33"/>
      <c r="K21" s="34">
        <f t="shared" si="0"/>
        <v>0</v>
      </c>
      <c r="L21" s="35">
        <f t="shared" si="0"/>
        <v>0</v>
      </c>
      <c r="M21" s="36"/>
      <c r="N21" s="47">
        <f t="shared" si="1"/>
        <v>0</v>
      </c>
      <c r="O21" s="23"/>
    </row>
    <row r="22" spans="2:15" ht="15" customHeight="1" x14ac:dyDescent="0.25">
      <c r="B22" s="22"/>
      <c r="C22" s="30"/>
      <c r="D22" s="31"/>
      <c r="E22" s="32"/>
      <c r="F22" s="33"/>
      <c r="G22" s="32"/>
      <c r="H22" s="33"/>
      <c r="I22" s="32"/>
      <c r="J22" s="33"/>
      <c r="K22" s="34">
        <f t="shared" si="0"/>
        <v>0</v>
      </c>
      <c r="L22" s="35">
        <f t="shared" si="0"/>
        <v>0</v>
      </c>
      <c r="M22" s="36"/>
      <c r="N22" s="47">
        <f t="shared" si="1"/>
        <v>0</v>
      </c>
      <c r="O22" s="23"/>
    </row>
    <row r="23" spans="2:15" x14ac:dyDescent="0.25">
      <c r="B23" s="22"/>
      <c r="C23" s="30"/>
      <c r="D23" s="31"/>
      <c r="E23" s="32"/>
      <c r="F23" s="33"/>
      <c r="G23" s="32"/>
      <c r="H23" s="33"/>
      <c r="I23" s="32"/>
      <c r="J23" s="33"/>
      <c r="K23" s="34">
        <f t="shared" si="0"/>
        <v>0</v>
      </c>
      <c r="L23" s="35">
        <f t="shared" si="0"/>
        <v>0</v>
      </c>
      <c r="M23" s="36"/>
      <c r="N23" s="47">
        <f t="shared" si="1"/>
        <v>0</v>
      </c>
      <c r="O23" s="23"/>
    </row>
    <row r="24" spans="2:15" x14ac:dyDescent="0.25">
      <c r="B24" s="22"/>
      <c r="C24" s="30"/>
      <c r="D24" s="31"/>
      <c r="E24" s="32"/>
      <c r="F24" s="33"/>
      <c r="G24" s="32"/>
      <c r="H24" s="33"/>
      <c r="I24" s="32"/>
      <c r="J24" s="33"/>
      <c r="K24" s="34">
        <f t="shared" si="0"/>
        <v>0</v>
      </c>
      <c r="L24" s="35">
        <f t="shared" si="0"/>
        <v>0</v>
      </c>
      <c r="M24" s="36"/>
      <c r="N24" s="47">
        <f t="shared" si="1"/>
        <v>0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2">SUM(E15:E24)</f>
        <v>67.177160599999993</v>
      </c>
      <c r="F25" s="38">
        <f t="shared" si="2"/>
        <v>1</v>
      </c>
      <c r="G25" s="37">
        <f t="shared" si="2"/>
        <v>0</v>
      </c>
      <c r="H25" s="38">
        <f t="shared" si="2"/>
        <v>0</v>
      </c>
      <c r="I25" s="37">
        <f t="shared" si="2"/>
        <v>0</v>
      </c>
      <c r="J25" s="38">
        <f t="shared" si="2"/>
        <v>0</v>
      </c>
      <c r="K25" s="37">
        <f t="shared" si="2"/>
        <v>67.177160599999993</v>
      </c>
      <c r="L25" s="38">
        <f t="shared" si="2"/>
        <v>1</v>
      </c>
      <c r="M25" s="39">
        <f t="shared" si="2"/>
        <v>47449</v>
      </c>
      <c r="N25" s="47">
        <f t="shared" si="1"/>
        <v>1</v>
      </c>
      <c r="O25" s="23"/>
    </row>
    <row r="26" spans="2:15" x14ac:dyDescent="0.25">
      <c r="B26" s="22"/>
      <c r="C26" s="147" t="s">
        <v>41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1</v>
      </c>
      <c r="F28" s="17"/>
      <c r="G28" s="16">
        <f>+G25/K25</f>
        <v>0</v>
      </c>
      <c r="H28" s="18"/>
      <c r="I28" s="16">
        <f>+I25/K25</f>
        <v>0</v>
      </c>
      <c r="J28" s="18"/>
      <c r="K28" s="25">
        <f>+I28+G28+E28</f>
        <v>1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62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ht="15" customHeight="1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67.2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/>
      <c r="J40" s="13"/>
      <c r="K40" s="57">
        <f>+D40+G40</f>
        <v>0</v>
      </c>
      <c r="L40" s="60">
        <f>+E40+H40</f>
        <v>0</v>
      </c>
      <c r="M40" s="61">
        <f>+F40+I40</f>
        <v>0</v>
      </c>
      <c r="N40" s="64">
        <f t="shared" ref="N40:N49" si="3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/>
      <c r="J41" s="13"/>
      <c r="K41" s="57">
        <f t="shared" ref="K41:K48" si="4">+D41+G41</f>
        <v>0</v>
      </c>
      <c r="L41" s="60">
        <f t="shared" ref="L41:L48" si="5">+E41+H41</f>
        <v>0</v>
      </c>
      <c r="M41" s="61">
        <f t="shared" ref="M41:M48" si="6">+F41+I41</f>
        <v>0</v>
      </c>
      <c r="N41" s="64">
        <f t="shared" si="3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/>
      <c r="H42" s="55"/>
      <c r="I42" s="63"/>
      <c r="J42" s="13"/>
      <c r="K42" s="57">
        <f t="shared" si="4"/>
        <v>0</v>
      </c>
      <c r="L42" s="60">
        <f t="shared" si="5"/>
        <v>0</v>
      </c>
      <c r="M42" s="61">
        <f t="shared" si="6"/>
        <v>0</v>
      </c>
      <c r="N42" s="64">
        <f t="shared" si="3"/>
        <v>0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/>
      <c r="H43" s="55"/>
      <c r="I43" s="63"/>
      <c r="J43" s="13"/>
      <c r="K43" s="57">
        <f t="shared" si="4"/>
        <v>0</v>
      </c>
      <c r="L43" s="60">
        <f t="shared" si="5"/>
        <v>0</v>
      </c>
      <c r="M43" s="61">
        <f t="shared" si="6"/>
        <v>0</v>
      </c>
      <c r="N43" s="64">
        <f t="shared" si="3"/>
        <v>0</v>
      </c>
      <c r="O43" s="68"/>
    </row>
    <row r="44" spans="2:15" x14ac:dyDescent="0.25">
      <c r="B44" s="65"/>
      <c r="C44" s="53">
        <v>2013</v>
      </c>
      <c r="D44" s="57"/>
      <c r="E44" s="55"/>
      <c r="F44" s="61"/>
      <c r="G44" s="57"/>
      <c r="H44" s="55"/>
      <c r="I44" s="63"/>
      <c r="J44" s="13"/>
      <c r="K44" s="57">
        <f t="shared" si="4"/>
        <v>0</v>
      </c>
      <c r="L44" s="60">
        <f t="shared" si="5"/>
        <v>0</v>
      </c>
      <c r="M44" s="61">
        <f t="shared" si="6"/>
        <v>0</v>
      </c>
      <c r="N44" s="64">
        <f t="shared" si="3"/>
        <v>0</v>
      </c>
      <c r="O44" s="68"/>
    </row>
    <row r="45" spans="2:15" x14ac:dyDescent="0.25">
      <c r="B45" s="65"/>
      <c r="C45" s="53">
        <v>2014</v>
      </c>
      <c r="D45" s="57"/>
      <c r="E45" s="55"/>
      <c r="F45" s="61"/>
      <c r="G45" s="57"/>
      <c r="H45" s="55"/>
      <c r="I45" s="63"/>
      <c r="J45" s="13"/>
      <c r="K45" s="57">
        <f t="shared" si="4"/>
        <v>0</v>
      </c>
      <c r="L45" s="60">
        <f t="shared" si="5"/>
        <v>0</v>
      </c>
      <c r="M45" s="61">
        <f t="shared" si="6"/>
        <v>0</v>
      </c>
      <c r="N45" s="64">
        <f t="shared" si="3"/>
        <v>0</v>
      </c>
      <c r="O45" s="68"/>
    </row>
    <row r="46" spans="2:15" x14ac:dyDescent="0.25">
      <c r="B46" s="65"/>
      <c r="C46" s="53">
        <v>2015</v>
      </c>
      <c r="D46" s="57"/>
      <c r="E46" s="55"/>
      <c r="F46" s="61"/>
      <c r="G46" s="57"/>
      <c r="H46" s="55"/>
      <c r="I46" s="63"/>
      <c r="J46" s="13"/>
      <c r="K46" s="57">
        <f t="shared" si="4"/>
        <v>0</v>
      </c>
      <c r="L46" s="60">
        <f t="shared" si="5"/>
        <v>0</v>
      </c>
      <c r="M46" s="61">
        <f t="shared" si="6"/>
        <v>0</v>
      </c>
      <c r="N46" s="64">
        <f t="shared" si="3"/>
        <v>0</v>
      </c>
      <c r="O46" s="68"/>
    </row>
    <row r="47" spans="2:15" x14ac:dyDescent="0.25">
      <c r="B47" s="65"/>
      <c r="C47" s="53">
        <v>2016</v>
      </c>
      <c r="D47" s="57">
        <v>67.177160599999993</v>
      </c>
      <c r="E47" s="55">
        <v>1</v>
      </c>
      <c r="F47" s="61">
        <v>47449</v>
      </c>
      <c r="G47" s="57"/>
      <c r="H47" s="55"/>
      <c r="I47" s="63"/>
      <c r="J47" s="13"/>
      <c r="K47" s="57">
        <f t="shared" si="4"/>
        <v>67.177160599999993</v>
      </c>
      <c r="L47" s="60">
        <f t="shared" si="5"/>
        <v>1</v>
      </c>
      <c r="M47" s="61">
        <f t="shared" si="6"/>
        <v>47449</v>
      </c>
      <c r="N47" s="64">
        <f t="shared" si="3"/>
        <v>1</v>
      </c>
      <c r="O47" s="68"/>
    </row>
    <row r="48" spans="2:15" x14ac:dyDescent="0.25">
      <c r="B48" s="65"/>
      <c r="C48" s="53">
        <v>2017</v>
      </c>
      <c r="D48" s="57"/>
      <c r="E48" s="55"/>
      <c r="F48" s="61"/>
      <c r="G48" s="57"/>
      <c r="H48" s="55"/>
      <c r="I48" s="63"/>
      <c r="J48" s="13"/>
      <c r="K48" s="57">
        <f t="shared" si="4"/>
        <v>0</v>
      </c>
      <c r="L48" s="60">
        <f t="shared" si="5"/>
        <v>0</v>
      </c>
      <c r="M48" s="61">
        <f t="shared" si="6"/>
        <v>0</v>
      </c>
      <c r="N48" s="64">
        <f t="shared" si="3"/>
        <v>0</v>
      </c>
      <c r="O48" s="68"/>
    </row>
    <row r="49" spans="2:15" x14ac:dyDescent="0.25">
      <c r="B49" s="65"/>
      <c r="C49" s="53" t="s">
        <v>54</v>
      </c>
      <c r="D49" s="58">
        <f t="shared" ref="D49:I49" si="7">SUM(D40:D48)</f>
        <v>67.177160599999993</v>
      </c>
      <c r="E49" s="56">
        <f t="shared" si="7"/>
        <v>1</v>
      </c>
      <c r="F49" s="62">
        <f t="shared" si="7"/>
        <v>47449</v>
      </c>
      <c r="G49" s="58">
        <f t="shared" si="7"/>
        <v>0</v>
      </c>
      <c r="H49" s="56">
        <f t="shared" si="7"/>
        <v>0</v>
      </c>
      <c r="I49" s="62">
        <f t="shared" si="7"/>
        <v>0</v>
      </c>
      <c r="J49" s="13"/>
      <c r="K49" s="58">
        <f>SUM(K40:K48)</f>
        <v>67.177160599999993</v>
      </c>
      <c r="L49" s="56">
        <f>SUM(L40:L48)</f>
        <v>1</v>
      </c>
      <c r="M49" s="62">
        <f>SUM(M40:M48)</f>
        <v>47449</v>
      </c>
      <c r="N49" s="64">
        <f t="shared" si="3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ht="15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ht="15" customHeight="1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S/67.2 millones en proyectos mediante obras por impuestos. Entre las principales empresas que se comprometieron figuran: Compañía Minera Antamina S.A. con un compromiso de (100.0%), seguido por el  (0.0%)  y el  (0.0%)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182" t="s">
        <v>70</v>
      </c>
      <c r="D63" s="183"/>
      <c r="E63" s="74"/>
      <c r="F63" s="74"/>
      <c r="G63" s="74"/>
      <c r="H63" s="74"/>
      <c r="I63" s="74"/>
      <c r="J63" s="74">
        <v>67.177160599999993</v>
      </c>
      <c r="K63" s="74"/>
      <c r="L63" s="74">
        <f t="shared" ref="L63:L70" si="8">SUM(E63:K63)</f>
        <v>67.177160599999993</v>
      </c>
      <c r="M63" s="75">
        <f t="shared" ref="M63:M70" si="9">+L63/$L$83</f>
        <v>1</v>
      </c>
      <c r="N63" s="74">
        <v>47449</v>
      </c>
      <c r="O63" s="68"/>
    </row>
    <row r="64" spans="2:15" x14ac:dyDescent="0.25">
      <c r="B64" s="65"/>
      <c r="C64" s="184"/>
      <c r="D64" s="185"/>
      <c r="E64" s="76"/>
      <c r="F64" s="76"/>
      <c r="G64" s="76"/>
      <c r="H64" s="76"/>
      <c r="I64" s="76"/>
      <c r="J64" s="76"/>
      <c r="K64" s="76"/>
      <c r="L64" s="76">
        <f t="shared" si="8"/>
        <v>0</v>
      </c>
      <c r="M64" s="77">
        <f t="shared" si="9"/>
        <v>0</v>
      </c>
      <c r="N64" s="76"/>
      <c r="O64" s="68"/>
    </row>
    <row r="65" spans="2:15" x14ac:dyDescent="0.25">
      <c r="B65" s="65"/>
      <c r="C65" s="184"/>
      <c r="D65" s="185"/>
      <c r="E65" s="76"/>
      <c r="F65" s="76"/>
      <c r="G65" s="76"/>
      <c r="H65" s="76"/>
      <c r="I65" s="76"/>
      <c r="J65" s="76"/>
      <c r="K65" s="76"/>
      <c r="L65" s="76">
        <f t="shared" si="8"/>
        <v>0</v>
      </c>
      <c r="M65" s="77">
        <f t="shared" si="9"/>
        <v>0</v>
      </c>
      <c r="N65" s="76"/>
      <c r="O65" s="68"/>
    </row>
    <row r="66" spans="2:15" x14ac:dyDescent="0.25">
      <c r="B66" s="65"/>
      <c r="C66" s="184"/>
      <c r="D66" s="185"/>
      <c r="E66" s="76"/>
      <c r="F66" s="76"/>
      <c r="G66" s="76"/>
      <c r="H66" s="76"/>
      <c r="I66" s="76"/>
      <c r="J66" s="76"/>
      <c r="K66" s="76"/>
      <c r="L66" s="76">
        <f t="shared" si="8"/>
        <v>0</v>
      </c>
      <c r="M66" s="77">
        <f t="shared" si="9"/>
        <v>0</v>
      </c>
      <c r="N66" s="76"/>
      <c r="O66" s="68"/>
    </row>
    <row r="67" spans="2:15" x14ac:dyDescent="0.25">
      <c r="B67" s="65"/>
      <c r="C67" s="184"/>
      <c r="D67" s="185"/>
      <c r="E67" s="76"/>
      <c r="F67" s="76"/>
      <c r="G67" s="76"/>
      <c r="H67" s="76"/>
      <c r="I67" s="76"/>
      <c r="J67" s="76"/>
      <c r="K67" s="76"/>
      <c r="L67" s="76">
        <f t="shared" si="8"/>
        <v>0</v>
      </c>
      <c r="M67" s="77">
        <f t="shared" si="9"/>
        <v>0</v>
      </c>
      <c r="N67" s="76"/>
      <c r="O67" s="68"/>
    </row>
    <row r="68" spans="2:15" x14ac:dyDescent="0.25">
      <c r="B68" s="65"/>
      <c r="C68" s="184"/>
      <c r="D68" s="185"/>
      <c r="E68" s="76"/>
      <c r="F68" s="76"/>
      <c r="G68" s="76"/>
      <c r="H68" s="76"/>
      <c r="I68" s="76"/>
      <c r="J68" s="76"/>
      <c r="K68" s="76"/>
      <c r="L68" s="76">
        <f t="shared" si="8"/>
        <v>0</v>
      </c>
      <c r="M68" s="77">
        <f t="shared" si="9"/>
        <v>0</v>
      </c>
      <c r="N68" s="76"/>
      <c r="O68" s="68"/>
    </row>
    <row r="69" spans="2:15" x14ac:dyDescent="0.25">
      <c r="B69" s="65"/>
      <c r="C69" s="184"/>
      <c r="D69" s="185"/>
      <c r="E69" s="76"/>
      <c r="F69" s="76"/>
      <c r="G69" s="76"/>
      <c r="H69" s="76"/>
      <c r="I69" s="76"/>
      <c r="J69" s="76"/>
      <c r="K69" s="76"/>
      <c r="L69" s="76">
        <f t="shared" si="8"/>
        <v>0</v>
      </c>
      <c r="M69" s="77">
        <f t="shared" si="9"/>
        <v>0</v>
      </c>
      <c r="N69" s="76"/>
      <c r="O69" s="68"/>
    </row>
    <row r="70" spans="2:15" x14ac:dyDescent="0.25">
      <c r="B70" s="65"/>
      <c r="C70" s="184"/>
      <c r="D70" s="185"/>
      <c r="E70" s="76"/>
      <c r="F70" s="76"/>
      <c r="G70" s="76"/>
      <c r="H70" s="76"/>
      <c r="I70" s="76"/>
      <c r="J70" s="76"/>
      <c r="K70" s="76"/>
      <c r="L70" s="76">
        <f t="shared" si="8"/>
        <v>0</v>
      </c>
      <c r="M70" s="77">
        <f t="shared" si="9"/>
        <v>0</v>
      </c>
      <c r="N70" s="76"/>
      <c r="O70" s="68"/>
    </row>
    <row r="71" spans="2:15" x14ac:dyDescent="0.25">
      <c r="B71" s="65"/>
      <c r="C71" s="184"/>
      <c r="D71" s="185"/>
      <c r="E71" s="76"/>
      <c r="F71" s="76"/>
      <c r="G71" s="76"/>
      <c r="H71" s="76"/>
      <c r="I71" s="76"/>
      <c r="J71" s="76"/>
      <c r="K71" s="76"/>
      <c r="L71" s="76">
        <f t="shared" ref="L71:L82" si="10">SUM(E71:K71)</f>
        <v>0</v>
      </c>
      <c r="M71" s="77">
        <f t="shared" ref="M71:M83" si="11">+L71/$L$83</f>
        <v>0</v>
      </c>
      <c r="N71" s="76"/>
      <c r="O71" s="68"/>
    </row>
    <row r="72" spans="2:15" x14ac:dyDescent="0.25">
      <c r="B72" s="65"/>
      <c r="C72" s="184"/>
      <c r="D72" s="185"/>
      <c r="E72" s="76"/>
      <c r="F72" s="76"/>
      <c r="G72" s="76"/>
      <c r="H72" s="76"/>
      <c r="I72" s="76"/>
      <c r="J72" s="76"/>
      <c r="K72" s="76"/>
      <c r="L72" s="76">
        <f t="shared" si="10"/>
        <v>0</v>
      </c>
      <c r="M72" s="77">
        <f t="shared" si="11"/>
        <v>0</v>
      </c>
      <c r="N72" s="76"/>
      <c r="O72" s="68"/>
    </row>
    <row r="73" spans="2:15" x14ac:dyDescent="0.25">
      <c r="B73" s="65"/>
      <c r="C73" s="184"/>
      <c r="D73" s="185"/>
      <c r="E73" s="76"/>
      <c r="F73" s="76"/>
      <c r="G73" s="76"/>
      <c r="H73" s="76"/>
      <c r="I73" s="76"/>
      <c r="J73" s="76"/>
      <c r="K73" s="76"/>
      <c r="L73" s="76">
        <f t="shared" si="10"/>
        <v>0</v>
      </c>
      <c r="M73" s="77">
        <f t="shared" si="11"/>
        <v>0</v>
      </c>
      <c r="N73" s="76"/>
      <c r="O73" s="68"/>
    </row>
    <row r="74" spans="2:15" x14ac:dyDescent="0.25">
      <c r="B74" s="65"/>
      <c r="C74" s="184"/>
      <c r="D74" s="185"/>
      <c r="E74" s="76"/>
      <c r="F74" s="76"/>
      <c r="G74" s="76"/>
      <c r="H74" s="76"/>
      <c r="I74" s="76"/>
      <c r="J74" s="76"/>
      <c r="K74" s="76"/>
      <c r="L74" s="76">
        <f t="shared" si="10"/>
        <v>0</v>
      </c>
      <c r="M74" s="77">
        <f t="shared" si="11"/>
        <v>0</v>
      </c>
      <c r="N74" s="76"/>
      <c r="O74" s="68"/>
    </row>
    <row r="75" spans="2:15" x14ac:dyDescent="0.25">
      <c r="B75" s="65"/>
      <c r="C75" s="184"/>
      <c r="D75" s="185"/>
      <c r="E75" s="76"/>
      <c r="F75" s="76"/>
      <c r="G75" s="76"/>
      <c r="H75" s="76"/>
      <c r="I75" s="76"/>
      <c r="J75" s="76"/>
      <c r="K75" s="76"/>
      <c r="L75" s="76">
        <f t="shared" si="10"/>
        <v>0</v>
      </c>
      <c r="M75" s="77">
        <f t="shared" si="11"/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0"/>
        <v>0</v>
      </c>
      <c r="M76" s="77">
        <f t="shared" si="11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0"/>
        <v>0</v>
      </c>
      <c r="M77" s="77">
        <f t="shared" si="11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0"/>
        <v>0</v>
      </c>
      <c r="M78" s="77">
        <f t="shared" si="11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0"/>
        <v>0</v>
      </c>
      <c r="M79" s="77">
        <f t="shared" si="11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0"/>
        <v>0</v>
      </c>
      <c r="M80" s="77">
        <f t="shared" si="11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0"/>
        <v>0</v>
      </c>
      <c r="M81" s="77">
        <f t="shared" si="11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0"/>
        <v>0</v>
      </c>
      <c r="M82" s="77">
        <f t="shared" si="11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2">SUM(E63:E69)</f>
        <v>0</v>
      </c>
      <c r="F83" s="74">
        <f t="shared" ref="F83:K83" si="13">SUM(F63:F82)</f>
        <v>0</v>
      </c>
      <c r="G83" s="74">
        <f t="shared" si="13"/>
        <v>0</v>
      </c>
      <c r="H83" s="74">
        <f t="shared" si="13"/>
        <v>0</v>
      </c>
      <c r="I83" s="74">
        <f t="shared" si="13"/>
        <v>0</v>
      </c>
      <c r="J83" s="74">
        <f t="shared" si="13"/>
        <v>67.177160599999993</v>
      </c>
      <c r="K83" s="74">
        <f t="shared" si="13"/>
        <v>0</v>
      </c>
      <c r="L83" s="74">
        <f>SUM(L63:L82)</f>
        <v>67.177160599999993</v>
      </c>
      <c r="M83" s="75">
        <f t="shared" si="11"/>
        <v>1</v>
      </c>
      <c r="N83" s="74">
        <f>SUM(N63:N82)</f>
        <v>47449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mergeCells count="49">
    <mergeCell ref="C82:D82"/>
    <mergeCell ref="C83:D83"/>
    <mergeCell ref="C84:N84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0:I50"/>
    <mergeCell ref="C57:N57"/>
    <mergeCell ref="C58:N59"/>
    <mergeCell ref="F61:K61"/>
    <mergeCell ref="C60:N60"/>
    <mergeCell ref="C33:N33"/>
    <mergeCell ref="C34:N34"/>
    <mergeCell ref="C36:I36"/>
    <mergeCell ref="C37:I37"/>
    <mergeCell ref="C38:C39"/>
    <mergeCell ref="D38:F38"/>
    <mergeCell ref="G38:I38"/>
    <mergeCell ref="K38:M38"/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7" t="s">
        <v>150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4.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",+FIXED(E28*100,1),"% ha sido mediante el Gobierno Nacional y el ",+FIXED(G28*100,1),"% por el Gobierno Regional.")</f>
        <v>Entre los años 2009-2017 en la región  se han adjudicado 24 proyectos, atendiendo a 2013952 beneficiados directos mediante obras por impuestos. El monto total invertido fue de S/ 212.81 millones de los cuales el 31.2% ha sido mediante el Gobierno Nacional y el 25.2%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ht="15" customHeight="1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ht="15" customHeight="1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26</v>
      </c>
      <c r="D15" s="31"/>
      <c r="E15" s="32">
        <v>66.493706549999999</v>
      </c>
      <c r="F15" s="33">
        <v>2</v>
      </c>
      <c r="G15" s="32">
        <v>37.380332569999993</v>
      </c>
      <c r="H15" s="33">
        <v>6</v>
      </c>
      <c r="I15" s="32">
        <v>26.302856319999997</v>
      </c>
      <c r="J15" s="33">
        <v>5</v>
      </c>
      <c r="K15" s="34">
        <f t="shared" ref="K15:K24" si="0">+E15+G15+I15</f>
        <v>130.17689543999998</v>
      </c>
      <c r="L15" s="35">
        <f t="shared" ref="L15:L24" si="1">+F15+H15+J15</f>
        <v>13</v>
      </c>
      <c r="M15" s="36">
        <v>54803</v>
      </c>
      <c r="N15" s="47">
        <f t="shared" ref="N15:N24" si="2">+K15/$K$25</f>
        <v>0.61171816008821212</v>
      </c>
      <c r="O15" s="23"/>
    </row>
    <row r="16" spans="2:15" x14ac:dyDescent="0.25">
      <c r="B16" s="22"/>
      <c r="C16" s="30" t="s">
        <v>35</v>
      </c>
      <c r="D16" s="31"/>
      <c r="E16" s="32"/>
      <c r="F16" s="33"/>
      <c r="G16" s="32">
        <v>16.259112510000001</v>
      </c>
      <c r="H16" s="33">
        <v>1</v>
      </c>
      <c r="I16" s="32">
        <v>15.771766939999999</v>
      </c>
      <c r="J16" s="33">
        <v>2</v>
      </c>
      <c r="K16" s="34">
        <f t="shared" si="0"/>
        <v>32.03087945</v>
      </c>
      <c r="L16" s="35">
        <f t="shared" si="1"/>
        <v>3</v>
      </c>
      <c r="M16" s="36">
        <v>1067819</v>
      </c>
      <c r="N16" s="47">
        <f t="shared" si="2"/>
        <v>0.15051726788331929</v>
      </c>
      <c r="O16" s="23"/>
    </row>
    <row r="17" spans="2:15" x14ac:dyDescent="0.25">
      <c r="B17" s="22"/>
      <c r="C17" s="30" t="s">
        <v>33</v>
      </c>
      <c r="D17" s="31"/>
      <c r="E17" s="32"/>
      <c r="F17" s="33"/>
      <c r="G17" s="32"/>
      <c r="H17" s="33"/>
      <c r="I17" s="32">
        <v>23.177749469999998</v>
      </c>
      <c r="J17" s="33">
        <v>1</v>
      </c>
      <c r="K17" s="34">
        <f t="shared" si="0"/>
        <v>23.177749469999998</v>
      </c>
      <c r="L17" s="35">
        <f t="shared" si="1"/>
        <v>1</v>
      </c>
      <c r="M17" s="36">
        <v>883593</v>
      </c>
      <c r="N17" s="47">
        <f t="shared" si="2"/>
        <v>0.10891525883184738</v>
      </c>
      <c r="O17" s="23"/>
    </row>
    <row r="18" spans="2:15" x14ac:dyDescent="0.25">
      <c r="B18" s="22"/>
      <c r="C18" s="30" t="s">
        <v>31</v>
      </c>
      <c r="D18" s="31"/>
      <c r="E18" s="32"/>
      <c r="F18" s="33"/>
      <c r="G18" s="32"/>
      <c r="H18" s="33"/>
      <c r="I18" s="32">
        <v>18.48574327</v>
      </c>
      <c r="J18" s="33">
        <v>2</v>
      </c>
      <c r="K18" s="34">
        <f t="shared" si="0"/>
        <v>18.48574327</v>
      </c>
      <c r="L18" s="35">
        <f t="shared" si="1"/>
        <v>2</v>
      </c>
      <c r="M18" s="36">
        <v>3489</v>
      </c>
      <c r="N18" s="47">
        <f t="shared" si="2"/>
        <v>8.6866911541913866E-2</v>
      </c>
      <c r="O18" s="23"/>
    </row>
    <row r="19" spans="2:15" x14ac:dyDescent="0.25">
      <c r="B19" s="22"/>
      <c r="C19" s="30" t="s">
        <v>30</v>
      </c>
      <c r="D19" s="31"/>
      <c r="E19" s="32"/>
      <c r="F19" s="33"/>
      <c r="G19" s="32"/>
      <c r="H19" s="33"/>
      <c r="I19" s="32">
        <v>8.2900289700000016</v>
      </c>
      <c r="J19" s="33">
        <v>4</v>
      </c>
      <c r="K19" s="34">
        <f t="shared" si="0"/>
        <v>8.2900289700000016</v>
      </c>
      <c r="L19" s="35">
        <f t="shared" si="1"/>
        <v>4</v>
      </c>
      <c r="M19" s="36">
        <v>3162</v>
      </c>
      <c r="N19" s="47">
        <f t="shared" si="2"/>
        <v>3.8955924178908793E-2</v>
      </c>
      <c r="O19" s="23"/>
    </row>
    <row r="20" spans="2:15" x14ac:dyDescent="0.25">
      <c r="B20" s="22"/>
      <c r="C20" s="30" t="s">
        <v>34</v>
      </c>
      <c r="D20" s="31"/>
      <c r="E20" s="32"/>
      <c r="F20" s="33"/>
      <c r="G20" s="32"/>
      <c r="H20" s="33"/>
      <c r="I20" s="32">
        <v>0.64405058999999998</v>
      </c>
      <c r="J20" s="33">
        <v>1</v>
      </c>
      <c r="K20" s="34">
        <f t="shared" si="0"/>
        <v>0.64405058999999998</v>
      </c>
      <c r="L20" s="35">
        <f t="shared" si="1"/>
        <v>1</v>
      </c>
      <c r="M20" s="36">
        <v>1086</v>
      </c>
      <c r="N20" s="47">
        <f t="shared" si="2"/>
        <v>3.0264774757984311E-3</v>
      </c>
      <c r="O20" s="23"/>
    </row>
    <row r="21" spans="2:15" x14ac:dyDescent="0.25">
      <c r="B21" s="22"/>
      <c r="C21" s="30"/>
      <c r="D21" s="31"/>
      <c r="E21" s="32"/>
      <c r="F21" s="33"/>
      <c r="G21" s="32"/>
      <c r="H21" s="33"/>
      <c r="I21" s="32"/>
      <c r="J21" s="33"/>
      <c r="K21" s="34">
        <f t="shared" si="0"/>
        <v>0</v>
      </c>
      <c r="L21" s="35">
        <f t="shared" si="1"/>
        <v>0</v>
      </c>
      <c r="M21" s="36"/>
      <c r="N21" s="47">
        <f t="shared" si="2"/>
        <v>0</v>
      </c>
      <c r="O21" s="23"/>
    </row>
    <row r="22" spans="2:15" ht="15" customHeight="1" x14ac:dyDescent="0.25">
      <c r="B22" s="22"/>
      <c r="C22" s="30"/>
      <c r="D22" s="31"/>
      <c r="E22" s="32"/>
      <c r="F22" s="33"/>
      <c r="G22" s="32"/>
      <c r="H22" s="33"/>
      <c r="I22" s="32"/>
      <c r="J22" s="33"/>
      <c r="K22" s="34">
        <f t="shared" si="0"/>
        <v>0</v>
      </c>
      <c r="L22" s="35">
        <f t="shared" si="1"/>
        <v>0</v>
      </c>
      <c r="M22" s="36"/>
      <c r="N22" s="47">
        <f t="shared" si="2"/>
        <v>0</v>
      </c>
      <c r="O22" s="23"/>
    </row>
    <row r="23" spans="2:15" x14ac:dyDescent="0.25">
      <c r="B23" s="22"/>
      <c r="C23" s="30"/>
      <c r="D23" s="31"/>
      <c r="E23" s="32"/>
      <c r="F23" s="33"/>
      <c r="G23" s="32"/>
      <c r="H23" s="33"/>
      <c r="I23" s="32"/>
      <c r="J23" s="33"/>
      <c r="K23" s="34">
        <f t="shared" si="0"/>
        <v>0</v>
      </c>
      <c r="L23" s="35">
        <f t="shared" si="1"/>
        <v>0</v>
      </c>
      <c r="M23" s="36"/>
      <c r="N23" s="47">
        <f t="shared" si="2"/>
        <v>0</v>
      </c>
      <c r="O23" s="23"/>
    </row>
    <row r="24" spans="2:15" x14ac:dyDescent="0.25">
      <c r="B24" s="22"/>
      <c r="C24" s="30"/>
      <c r="D24" s="31"/>
      <c r="E24" s="32"/>
      <c r="F24" s="33"/>
      <c r="G24" s="32"/>
      <c r="H24" s="33"/>
      <c r="I24" s="32"/>
      <c r="J24" s="33"/>
      <c r="K24" s="34">
        <f t="shared" si="0"/>
        <v>0</v>
      </c>
      <c r="L24" s="35">
        <f t="shared" si="1"/>
        <v>0</v>
      </c>
      <c r="M24" s="36"/>
      <c r="N24" s="47">
        <f t="shared" si="2"/>
        <v>0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3">SUM(E15:E24)</f>
        <v>66.493706549999999</v>
      </c>
      <c r="F25" s="38">
        <f t="shared" si="3"/>
        <v>2</v>
      </c>
      <c r="G25" s="37">
        <f t="shared" si="3"/>
        <v>53.639445079999994</v>
      </c>
      <c r="H25" s="38">
        <f t="shared" si="3"/>
        <v>7</v>
      </c>
      <c r="I25" s="37">
        <f t="shared" si="3"/>
        <v>92.672195560000006</v>
      </c>
      <c r="J25" s="38">
        <f t="shared" si="3"/>
        <v>15</v>
      </c>
      <c r="K25" s="37">
        <f t="shared" si="3"/>
        <v>212.80534719000002</v>
      </c>
      <c r="L25" s="38">
        <f t="shared" si="3"/>
        <v>24</v>
      </c>
      <c r="M25" s="39">
        <f t="shared" si="3"/>
        <v>2013952</v>
      </c>
      <c r="N25" s="47">
        <f t="shared" ref="N25" si="4">+K25/$K$25</f>
        <v>1</v>
      </c>
      <c r="O25" s="23"/>
    </row>
    <row r="26" spans="2:15" x14ac:dyDescent="0.25">
      <c r="B26" s="22"/>
      <c r="C26" s="147" t="s">
        <v>41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0.3124625740284247</v>
      </c>
      <c r="F28" s="17"/>
      <c r="G28" s="16">
        <f>+G25/K25</f>
        <v>0.25205872779178257</v>
      </c>
      <c r="H28" s="18"/>
      <c r="I28" s="16">
        <f>+I25/K25</f>
        <v>0.43547869817979268</v>
      </c>
      <c r="J28" s="18"/>
      <c r="K28" s="25">
        <f>+I28+G28+E28</f>
        <v>0.99999999999999989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62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ht="15" customHeight="1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183.6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/>
      <c r="J40" s="13"/>
      <c r="K40" s="57">
        <f>+D40+G40</f>
        <v>0</v>
      </c>
      <c r="L40" s="60">
        <f>+E40+H40</f>
        <v>0</v>
      </c>
      <c r="M40" s="61">
        <f>+F40+I40</f>
        <v>0</v>
      </c>
      <c r="N40" s="64">
        <f t="shared" ref="N40:N49" si="5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/>
      <c r="J41" s="13"/>
      <c r="K41" s="57">
        <f t="shared" ref="K41:K48" si="6">+D41+G41</f>
        <v>0</v>
      </c>
      <c r="L41" s="60">
        <f t="shared" ref="L41:L48" si="7">+E41+H41</f>
        <v>0</v>
      </c>
      <c r="M41" s="61">
        <f t="shared" ref="M41:M48" si="8">+F41+I41</f>
        <v>0</v>
      </c>
      <c r="N41" s="64">
        <f t="shared" si="5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/>
      <c r="H42" s="55"/>
      <c r="I42" s="63"/>
      <c r="J42" s="13"/>
      <c r="K42" s="57">
        <f t="shared" si="6"/>
        <v>0</v>
      </c>
      <c r="L42" s="60">
        <f t="shared" si="7"/>
        <v>0</v>
      </c>
      <c r="M42" s="61">
        <f t="shared" si="8"/>
        <v>0</v>
      </c>
      <c r="N42" s="64">
        <f t="shared" si="5"/>
        <v>0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>
        <v>3.8021365600000001</v>
      </c>
      <c r="H43" s="55">
        <v>1</v>
      </c>
      <c r="I43" s="63">
        <v>1440</v>
      </c>
      <c r="J43" s="13"/>
      <c r="K43" s="57">
        <f t="shared" si="6"/>
        <v>3.8021365600000001</v>
      </c>
      <c r="L43" s="60">
        <f t="shared" si="7"/>
        <v>1</v>
      </c>
      <c r="M43" s="61">
        <f t="shared" si="8"/>
        <v>1440</v>
      </c>
      <c r="N43" s="64">
        <f t="shared" si="5"/>
        <v>1.7866734131475184E-2</v>
      </c>
      <c r="O43" s="68"/>
    </row>
    <row r="44" spans="2:15" x14ac:dyDescent="0.25">
      <c r="B44" s="65"/>
      <c r="C44" s="53">
        <v>2013</v>
      </c>
      <c r="D44" s="57"/>
      <c r="E44" s="55"/>
      <c r="F44" s="61"/>
      <c r="G44" s="57"/>
      <c r="H44" s="55"/>
      <c r="I44" s="63"/>
      <c r="J44" s="13"/>
      <c r="K44" s="57">
        <f t="shared" si="6"/>
        <v>0</v>
      </c>
      <c r="L44" s="60">
        <f t="shared" si="7"/>
        <v>0</v>
      </c>
      <c r="M44" s="61">
        <f t="shared" si="8"/>
        <v>0</v>
      </c>
      <c r="N44" s="64">
        <f t="shared" si="5"/>
        <v>0</v>
      </c>
      <c r="O44" s="68"/>
    </row>
    <row r="45" spans="2:15" x14ac:dyDescent="0.25">
      <c r="B45" s="65"/>
      <c r="C45" s="53">
        <v>2014</v>
      </c>
      <c r="D45" s="57">
        <v>23.987275350000001</v>
      </c>
      <c r="E45" s="55">
        <v>2</v>
      </c>
      <c r="F45" s="61">
        <v>795039</v>
      </c>
      <c r="G45" s="57">
        <v>13.339594610000001</v>
      </c>
      <c r="H45" s="55">
        <v>4</v>
      </c>
      <c r="I45" s="63">
        <v>246646</v>
      </c>
      <c r="J45" s="13"/>
      <c r="K45" s="57">
        <f t="shared" si="6"/>
        <v>37.326869960000003</v>
      </c>
      <c r="L45" s="60">
        <f t="shared" si="7"/>
        <v>6</v>
      </c>
      <c r="M45" s="61">
        <f t="shared" si="8"/>
        <v>1041685</v>
      </c>
      <c r="N45" s="64">
        <f t="shared" si="5"/>
        <v>0.17540381598904692</v>
      </c>
      <c r="O45" s="68"/>
    </row>
    <row r="46" spans="2:15" x14ac:dyDescent="0.25">
      <c r="B46" s="65"/>
      <c r="C46" s="53">
        <v>2015</v>
      </c>
      <c r="D46" s="57">
        <v>14.17810439</v>
      </c>
      <c r="E46" s="55">
        <v>2</v>
      </c>
      <c r="F46" s="61">
        <v>3450</v>
      </c>
      <c r="G46" s="57">
        <v>10.335851529999999</v>
      </c>
      <c r="H46" s="55">
        <v>2</v>
      </c>
      <c r="I46" s="63">
        <v>6699</v>
      </c>
      <c r="J46" s="13"/>
      <c r="K46" s="57">
        <f t="shared" si="6"/>
        <v>24.513955920000001</v>
      </c>
      <c r="L46" s="60">
        <f t="shared" si="7"/>
        <v>4</v>
      </c>
      <c r="M46" s="61">
        <f t="shared" si="8"/>
        <v>10149</v>
      </c>
      <c r="N46" s="64">
        <f t="shared" si="5"/>
        <v>0.11519426670286197</v>
      </c>
      <c r="O46" s="68"/>
    </row>
    <row r="47" spans="2:15" x14ac:dyDescent="0.25">
      <c r="B47" s="65"/>
      <c r="C47" s="53">
        <v>2016</v>
      </c>
      <c r="D47" s="57">
        <v>46.216969089999999</v>
      </c>
      <c r="E47" s="55">
        <v>3</v>
      </c>
      <c r="F47" s="61">
        <v>886217</v>
      </c>
      <c r="G47" s="57">
        <v>1.7158855399999999</v>
      </c>
      <c r="H47" s="55">
        <v>2</v>
      </c>
      <c r="I47" s="63">
        <v>972</v>
      </c>
      <c r="J47" s="13"/>
      <c r="K47" s="57">
        <f t="shared" si="6"/>
        <v>47.932854630000001</v>
      </c>
      <c r="L47" s="60">
        <f t="shared" si="7"/>
        <v>5</v>
      </c>
      <c r="M47" s="61">
        <f t="shared" si="8"/>
        <v>887189</v>
      </c>
      <c r="N47" s="64">
        <f t="shared" si="5"/>
        <v>0.22524271717290958</v>
      </c>
      <c r="O47" s="68"/>
    </row>
    <row r="48" spans="2:15" x14ac:dyDescent="0.25">
      <c r="B48" s="65"/>
      <c r="C48" s="53">
        <v>2017</v>
      </c>
      <c r="D48" s="57">
        <v>99.229530120000007</v>
      </c>
      <c r="E48" s="55">
        <v>8</v>
      </c>
      <c r="F48" s="61">
        <v>73489</v>
      </c>
      <c r="G48" s="57"/>
      <c r="H48" s="55"/>
      <c r="I48" s="63"/>
      <c r="J48" s="13"/>
      <c r="K48" s="57">
        <f t="shared" si="6"/>
        <v>99.229530120000007</v>
      </c>
      <c r="L48" s="60">
        <f t="shared" si="7"/>
        <v>8</v>
      </c>
      <c r="M48" s="61">
        <f t="shared" si="8"/>
        <v>73489</v>
      </c>
      <c r="N48" s="64">
        <f t="shared" si="5"/>
        <v>0.46629246600370633</v>
      </c>
      <c r="O48" s="68"/>
    </row>
    <row r="49" spans="2:15" x14ac:dyDescent="0.25">
      <c r="B49" s="65"/>
      <c r="C49" s="53" t="s">
        <v>54</v>
      </c>
      <c r="D49" s="58">
        <f t="shared" ref="D49:I49" si="9">SUM(D40:D48)</f>
        <v>183.61187895</v>
      </c>
      <c r="E49" s="56">
        <f t="shared" si="9"/>
        <v>15</v>
      </c>
      <c r="F49" s="62">
        <f t="shared" si="9"/>
        <v>1758195</v>
      </c>
      <c r="G49" s="58">
        <f t="shared" si="9"/>
        <v>29.193468239999998</v>
      </c>
      <c r="H49" s="56">
        <f t="shared" si="9"/>
        <v>9</v>
      </c>
      <c r="I49" s="62">
        <f t="shared" si="9"/>
        <v>255757</v>
      </c>
      <c r="J49" s="13"/>
      <c r="K49" s="58">
        <f>SUM(K40:K48)</f>
        <v>212.80534719000002</v>
      </c>
      <c r="L49" s="56">
        <f>SUM(L40:L48)</f>
        <v>24</v>
      </c>
      <c r="M49" s="62">
        <f>SUM(M40:M48)</f>
        <v>2013952</v>
      </c>
      <c r="N49" s="64">
        <f t="shared" si="5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ht="15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S/212.8 millones en proyectos mediante obras por impuestos. Entre las principales empresas que se comprometieron figuran: Banco de Crédito del Perú-BCP con un compromiso de (47.8%), seguido por el Compañía Minera Milpo S.A.A. (14.0%)  y el Empresa Shougang Hierro Peru S.A.A. (10.9%)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78" t="s">
        <v>76</v>
      </c>
      <c r="D63" s="79"/>
      <c r="E63" s="74"/>
      <c r="F63" s="74"/>
      <c r="G63" s="74"/>
      <c r="H63" s="74">
        <v>16.234422639999998</v>
      </c>
      <c r="I63" s="74">
        <v>24.513955920000001</v>
      </c>
      <c r="J63" s="74"/>
      <c r="K63" s="74">
        <v>61.073746929999999</v>
      </c>
      <c r="L63" s="74">
        <f t="shared" ref="L63:L74" si="10">SUM(E63:K63)</f>
        <v>101.82212548999999</v>
      </c>
      <c r="M63" s="75">
        <f t="shared" ref="M63:M74" si="11">+L63/$L$83</f>
        <v>0.4784754087926637</v>
      </c>
      <c r="N63" s="74">
        <v>44097</v>
      </c>
      <c r="O63" s="68"/>
    </row>
    <row r="64" spans="2:15" x14ac:dyDescent="0.25">
      <c r="B64" s="65"/>
      <c r="C64" s="78" t="s">
        <v>75</v>
      </c>
      <c r="D64" s="79"/>
      <c r="E64" s="74"/>
      <c r="F64" s="74">
        <v>3.8021365600000001</v>
      </c>
      <c r="G64" s="74"/>
      <c r="H64" s="74">
        <v>2.7720068700000002</v>
      </c>
      <c r="I64" s="74"/>
      <c r="J64" s="74">
        <v>19.335145539999999</v>
      </c>
      <c r="K64" s="74">
        <v>3.8959618100000002</v>
      </c>
      <c r="L64" s="74">
        <f t="shared" si="10"/>
        <v>29.805250779999998</v>
      </c>
      <c r="M64" s="75">
        <f t="shared" si="11"/>
        <v>0.14005874933860959</v>
      </c>
      <c r="N64" s="74">
        <v>4207</v>
      </c>
      <c r="O64" s="68"/>
    </row>
    <row r="65" spans="2:15" x14ac:dyDescent="0.25">
      <c r="B65" s="65"/>
      <c r="C65" s="78" t="s">
        <v>90</v>
      </c>
      <c r="D65" s="79"/>
      <c r="E65" s="74"/>
      <c r="F65" s="74"/>
      <c r="G65" s="74"/>
      <c r="H65" s="74"/>
      <c r="I65" s="74"/>
      <c r="J65" s="74">
        <v>23.177749469999998</v>
      </c>
      <c r="K65" s="74"/>
      <c r="L65" s="74">
        <f t="shared" si="10"/>
        <v>23.177749469999998</v>
      </c>
      <c r="M65" s="75">
        <f t="shared" si="11"/>
        <v>0.10891525883184738</v>
      </c>
      <c r="N65" s="74">
        <v>883593</v>
      </c>
      <c r="O65" s="68"/>
    </row>
    <row r="66" spans="2:15" x14ac:dyDescent="0.25">
      <c r="B66" s="65"/>
      <c r="C66" s="78" t="s">
        <v>95</v>
      </c>
      <c r="D66" s="79"/>
      <c r="E66" s="82"/>
      <c r="F66" s="82"/>
      <c r="G66" s="82"/>
      <c r="H66" s="82">
        <v>16.259112510000001</v>
      </c>
      <c r="I66" s="82"/>
      <c r="J66" s="82"/>
      <c r="K66" s="82"/>
      <c r="L66" s="82">
        <f t="shared" si="10"/>
        <v>16.259112510000001</v>
      </c>
      <c r="M66" s="83">
        <f t="shared" si="11"/>
        <v>7.640368404598076E-2</v>
      </c>
      <c r="N66" s="82">
        <v>772865</v>
      </c>
      <c r="O66" s="68"/>
    </row>
    <row r="67" spans="2:15" x14ac:dyDescent="0.25">
      <c r="B67" s="65"/>
      <c r="C67" s="78" t="s">
        <v>92</v>
      </c>
      <c r="D67" s="79"/>
      <c r="E67" s="82"/>
      <c r="F67" s="82"/>
      <c r="G67" s="82"/>
      <c r="H67" s="82"/>
      <c r="I67" s="82"/>
      <c r="J67" s="82"/>
      <c r="K67" s="82">
        <v>14.404631949999999</v>
      </c>
      <c r="L67" s="82">
        <f t="shared" si="10"/>
        <v>14.404631949999999</v>
      </c>
      <c r="M67" s="83">
        <f t="shared" si="11"/>
        <v>6.7689238734866194E-2</v>
      </c>
      <c r="N67" s="82">
        <v>6955</v>
      </c>
      <c r="O67" s="68"/>
    </row>
    <row r="68" spans="2:15" x14ac:dyDescent="0.25">
      <c r="B68" s="65"/>
      <c r="C68" s="78" t="s">
        <v>93</v>
      </c>
      <c r="D68" s="79"/>
      <c r="E68" s="82"/>
      <c r="F68" s="82"/>
      <c r="G68" s="82"/>
      <c r="H68" s="82"/>
      <c r="I68" s="82"/>
      <c r="J68" s="82"/>
      <c r="K68" s="82">
        <v>13.710438999999999</v>
      </c>
      <c r="L68" s="82">
        <f t="shared" si="10"/>
        <v>13.710438999999999</v>
      </c>
      <c r="M68" s="83">
        <f t="shared" si="11"/>
        <v>6.4427135788833551E-2</v>
      </c>
      <c r="N68" s="82">
        <v>58132</v>
      </c>
      <c r="O68" s="68"/>
    </row>
    <row r="69" spans="2:15" x14ac:dyDescent="0.25">
      <c r="B69" s="65"/>
      <c r="C69" s="78" t="s">
        <v>94</v>
      </c>
      <c r="D69" s="79"/>
      <c r="E69" s="82"/>
      <c r="F69" s="82"/>
      <c r="G69" s="82"/>
      <c r="H69" s="82"/>
      <c r="I69" s="82"/>
      <c r="J69" s="82">
        <v>5.4199596200000002</v>
      </c>
      <c r="K69" s="82"/>
      <c r="L69" s="82">
        <f t="shared" si="10"/>
        <v>5.4199596200000002</v>
      </c>
      <c r="M69" s="83">
        <f t="shared" si="11"/>
        <v>2.5469095074762721E-2</v>
      </c>
      <c r="N69" s="82">
        <v>1629</v>
      </c>
      <c r="O69" s="68"/>
    </row>
    <row r="70" spans="2:15" x14ac:dyDescent="0.25">
      <c r="B70" s="65"/>
      <c r="C70" s="78" t="s">
        <v>91</v>
      </c>
      <c r="D70" s="79"/>
      <c r="E70" s="74"/>
      <c r="F70" s="74"/>
      <c r="G70" s="74"/>
      <c r="H70" s="74"/>
      <c r="I70" s="74"/>
      <c r="J70" s="74"/>
      <c r="K70" s="74">
        <v>2.8453161699999998</v>
      </c>
      <c r="L70" s="74">
        <f t="shared" si="10"/>
        <v>2.8453161699999998</v>
      </c>
      <c r="M70" s="75">
        <f t="shared" si="11"/>
        <v>1.3370510692382192E-2</v>
      </c>
      <c r="N70" s="74">
        <v>524</v>
      </c>
      <c r="O70" s="68"/>
    </row>
    <row r="71" spans="2:15" x14ac:dyDescent="0.25">
      <c r="B71" s="65"/>
      <c r="C71" s="78" t="s">
        <v>89</v>
      </c>
      <c r="D71" s="79"/>
      <c r="E71" s="74"/>
      <c r="F71" s="74"/>
      <c r="G71" s="74"/>
      <c r="H71" s="74">
        <v>2.06132794</v>
      </c>
      <c r="I71" s="74"/>
      <c r="J71" s="74"/>
      <c r="K71" s="74"/>
      <c r="L71" s="74">
        <f t="shared" si="10"/>
        <v>2.06132794</v>
      </c>
      <c r="M71" s="75">
        <f t="shared" si="11"/>
        <v>9.6864480485049781E-3</v>
      </c>
      <c r="N71" s="74">
        <v>236822</v>
      </c>
      <c r="O71" s="68"/>
    </row>
    <row r="72" spans="2:15" x14ac:dyDescent="0.25">
      <c r="B72" s="65"/>
      <c r="C72" s="78" t="s">
        <v>87</v>
      </c>
      <c r="D72" s="79"/>
      <c r="E72" s="74"/>
      <c r="F72" s="74"/>
      <c r="G72" s="74"/>
      <c r="H72" s="74"/>
      <c r="I72" s="74"/>
      <c r="J72" s="74"/>
      <c r="K72" s="74">
        <v>1.7889003999999999</v>
      </c>
      <c r="L72" s="74">
        <f t="shared" si="10"/>
        <v>1.7889003999999999</v>
      </c>
      <c r="M72" s="75">
        <f t="shared" si="11"/>
        <v>8.4062756111236599E-3</v>
      </c>
      <c r="N72" s="74">
        <v>1548</v>
      </c>
      <c r="O72" s="68"/>
    </row>
    <row r="73" spans="2:15" x14ac:dyDescent="0.25">
      <c r="B73" s="65"/>
      <c r="C73" s="78" t="s">
        <v>86</v>
      </c>
      <c r="D73" s="79"/>
      <c r="E73" s="74"/>
      <c r="F73" s="74"/>
      <c r="G73" s="74"/>
      <c r="H73" s="74"/>
      <c r="I73" s="74"/>
      <c r="J73" s="74"/>
      <c r="K73" s="74">
        <v>0.86648327000000003</v>
      </c>
      <c r="L73" s="74">
        <f t="shared" si="10"/>
        <v>0.86648327000000003</v>
      </c>
      <c r="M73" s="75">
        <f t="shared" si="11"/>
        <v>4.0717175646266708E-3</v>
      </c>
      <c r="N73" s="74">
        <v>2494</v>
      </c>
      <c r="O73" s="68"/>
    </row>
    <row r="74" spans="2:15" x14ac:dyDescent="0.25">
      <c r="B74" s="65"/>
      <c r="C74" s="78" t="s">
        <v>88</v>
      </c>
      <c r="D74" s="79"/>
      <c r="E74" s="74"/>
      <c r="F74" s="74"/>
      <c r="G74" s="74"/>
      <c r="H74" s="74"/>
      <c r="I74" s="74"/>
      <c r="J74" s="74"/>
      <c r="K74" s="74">
        <v>0.64405058999999998</v>
      </c>
      <c r="L74" s="74">
        <f t="shared" si="10"/>
        <v>0.64405058999999998</v>
      </c>
      <c r="M74" s="75">
        <f t="shared" si="11"/>
        <v>3.0264774757984311E-3</v>
      </c>
      <c r="N74" s="74">
        <v>1086</v>
      </c>
      <c r="O74" s="68"/>
    </row>
    <row r="75" spans="2:15" x14ac:dyDescent="0.25">
      <c r="B75" s="65"/>
      <c r="C75" s="80"/>
      <c r="D75" s="81"/>
      <c r="E75" s="76"/>
      <c r="F75" s="76"/>
      <c r="G75" s="76"/>
      <c r="H75" s="76"/>
      <c r="I75" s="76"/>
      <c r="J75" s="76"/>
      <c r="K75" s="76"/>
      <c r="L75" s="76">
        <f t="shared" ref="L75:L82" si="12">SUM(E75:K75)</f>
        <v>0</v>
      </c>
      <c r="M75" s="77">
        <f t="shared" ref="M75:M83" si="13">+L75/$L$83</f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2"/>
        <v>0</v>
      </c>
      <c r="M76" s="77">
        <f t="shared" si="13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2"/>
        <v>0</v>
      </c>
      <c r="M77" s="77">
        <f t="shared" si="13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2"/>
        <v>0</v>
      </c>
      <c r="M78" s="77">
        <f t="shared" si="13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2"/>
        <v>0</v>
      </c>
      <c r="M79" s="77">
        <f t="shared" si="13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2"/>
        <v>0</v>
      </c>
      <c r="M80" s="77">
        <f t="shared" si="13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2"/>
        <v>0</v>
      </c>
      <c r="M81" s="77">
        <f t="shared" si="13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2"/>
        <v>0</v>
      </c>
      <c r="M82" s="77">
        <f t="shared" si="13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4">SUM(E63:E69)</f>
        <v>0</v>
      </c>
      <c r="F83" s="74">
        <f t="shared" ref="F83:K83" si="15">SUM(F63:F82)</f>
        <v>3.8021365600000001</v>
      </c>
      <c r="G83" s="74">
        <f t="shared" si="15"/>
        <v>0</v>
      </c>
      <c r="H83" s="74">
        <f t="shared" si="15"/>
        <v>37.326869959999996</v>
      </c>
      <c r="I83" s="74">
        <f t="shared" si="15"/>
        <v>24.513955920000001</v>
      </c>
      <c r="J83" s="74">
        <f t="shared" si="15"/>
        <v>47.932854629999994</v>
      </c>
      <c r="K83" s="74">
        <f t="shared" si="15"/>
        <v>99.229530120000007</v>
      </c>
      <c r="L83" s="74">
        <f>SUM(L63:L82)</f>
        <v>212.80534719000002</v>
      </c>
      <c r="M83" s="75">
        <f t="shared" si="13"/>
        <v>1</v>
      </c>
      <c r="N83" s="74">
        <f>SUM(N63:N82)</f>
        <v>2013952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sortState ref="C63:N74">
    <sortCondition descending="1" ref="L63:L74"/>
  </sortState>
  <mergeCells count="36">
    <mergeCell ref="C82:D82"/>
    <mergeCell ref="C83:D83"/>
    <mergeCell ref="C84:N84"/>
    <mergeCell ref="C77:D77"/>
    <mergeCell ref="C78:D78"/>
    <mergeCell ref="C79:D79"/>
    <mergeCell ref="C80:D80"/>
    <mergeCell ref="C81:D81"/>
    <mergeCell ref="C76:D76"/>
    <mergeCell ref="C62:D62"/>
    <mergeCell ref="C50:I50"/>
    <mergeCell ref="C57:N57"/>
    <mergeCell ref="C58:N59"/>
    <mergeCell ref="F61:K61"/>
    <mergeCell ref="C60:N60"/>
    <mergeCell ref="C33:N33"/>
    <mergeCell ref="C34:N34"/>
    <mergeCell ref="C36:I36"/>
    <mergeCell ref="C37:I37"/>
    <mergeCell ref="C38:C39"/>
    <mergeCell ref="D38:F38"/>
    <mergeCell ref="G38:I38"/>
    <mergeCell ref="K38:M38"/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7" t="s">
        <v>151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1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x14ac:dyDescent="0.25">
      <c r="B3" s="10" t="str">
        <f>+C7</f>
        <v>1. Inversión ejecutada Mediante Obras por Impuestos por sectores, 2009-2017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4. Inversión ejecutada en Obras por Impuestos por años según estado del proyecto, 2009-2017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153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3"/>
    </row>
    <row r="8" spans="2:15" x14ac:dyDescent="0.25">
      <c r="B8" s="22"/>
      <c r="C8" s="166" t="str">
        <f>+CONCATENATE("Entre los años 2009-2017 en la región  se han adjudicado ",+L25," proyectos, atendiendo a ",+M25," beneficiados directos mediante obras por impuestos. El monto total invertido fue de S/ ",+FIXED(K25)," millones de los cuales el ",+FIXED(I28*100,1),"% ha sido mediante los gobiernos locales  y el ",+FIXED(G28*100,1),"% por el Gobierno Regional.")</f>
        <v>Entre los años 2009-2017 en la región  se han adjudicado 9 proyectos, atendiendo a 167260 beneficiados directos mediante obras por impuestos. El monto total invertido fue de S/ 77.91 millones de los cuales el 29.5% ha sido mediante los gobiernos locales  y el 70.5% por el Gobierno Regional.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23"/>
    </row>
    <row r="9" spans="2:15" ht="15" customHeight="1" x14ac:dyDescent="0.25">
      <c r="B9" s="2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167" t="s">
        <v>36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3"/>
      <c r="O11" s="23"/>
    </row>
    <row r="12" spans="2:15" ht="15" customHeight="1" x14ac:dyDescent="0.25">
      <c r="B12" s="22"/>
      <c r="C12" s="41"/>
      <c r="D12" s="168" t="s">
        <v>16</v>
      </c>
      <c r="E12" s="168"/>
      <c r="F12" s="168"/>
      <c r="G12" s="168"/>
      <c r="H12" s="168"/>
      <c r="I12" s="168"/>
      <c r="J12" s="168"/>
      <c r="K12" s="168"/>
      <c r="L12" s="168"/>
      <c r="M12" s="41"/>
      <c r="N12" s="13"/>
      <c r="O12" s="23"/>
    </row>
    <row r="13" spans="2:15" x14ac:dyDescent="0.25">
      <c r="B13" s="22"/>
      <c r="C13" s="156" t="s">
        <v>17</v>
      </c>
      <c r="D13" s="156"/>
      <c r="E13" s="156" t="s">
        <v>18</v>
      </c>
      <c r="F13" s="156"/>
      <c r="G13" s="156" t="s">
        <v>19</v>
      </c>
      <c r="H13" s="156"/>
      <c r="I13" s="156" t="s">
        <v>20</v>
      </c>
      <c r="J13" s="156"/>
      <c r="K13" s="156" t="s">
        <v>21</v>
      </c>
      <c r="L13" s="156"/>
      <c r="M13" s="169" t="s">
        <v>22</v>
      </c>
      <c r="N13" s="13"/>
      <c r="O13" s="23"/>
    </row>
    <row r="14" spans="2:15" x14ac:dyDescent="0.25">
      <c r="B14" s="22"/>
      <c r="C14" s="156"/>
      <c r="D14" s="156"/>
      <c r="E14" s="40" t="s">
        <v>23</v>
      </c>
      <c r="F14" s="40" t="s">
        <v>24</v>
      </c>
      <c r="G14" s="40" t="s">
        <v>23</v>
      </c>
      <c r="H14" s="40" t="s">
        <v>24</v>
      </c>
      <c r="I14" s="40" t="s">
        <v>23</v>
      </c>
      <c r="J14" s="40" t="s">
        <v>24</v>
      </c>
      <c r="K14" s="40" t="s">
        <v>23</v>
      </c>
      <c r="L14" s="40" t="s">
        <v>24</v>
      </c>
      <c r="M14" s="169"/>
      <c r="N14" s="13"/>
      <c r="O14" s="23"/>
    </row>
    <row r="15" spans="2:15" x14ac:dyDescent="0.25">
      <c r="B15" s="22"/>
      <c r="C15" s="30" t="s">
        <v>31</v>
      </c>
      <c r="D15" s="31"/>
      <c r="E15" s="32"/>
      <c r="F15" s="33"/>
      <c r="G15" s="32">
        <v>39.68297458</v>
      </c>
      <c r="H15" s="33">
        <v>1</v>
      </c>
      <c r="I15" s="32">
        <v>2.8798554599999999</v>
      </c>
      <c r="J15" s="33">
        <v>2</v>
      </c>
      <c r="K15" s="34">
        <f t="shared" ref="K15:K24" si="0">+E15+G15+I15</f>
        <v>42.562830040000001</v>
      </c>
      <c r="L15" s="35">
        <f t="shared" ref="L15:L24" si="1">+F15+H15+J15</f>
        <v>3</v>
      </c>
      <c r="M15" s="36">
        <v>93253</v>
      </c>
      <c r="N15" s="47">
        <f t="shared" ref="N15:N24" si="2">+K15/$K$25</f>
        <v>0.54629882544504427</v>
      </c>
      <c r="O15" s="23"/>
    </row>
    <row r="16" spans="2:15" x14ac:dyDescent="0.25">
      <c r="B16" s="22"/>
      <c r="C16" s="30" t="s">
        <v>26</v>
      </c>
      <c r="D16" s="31"/>
      <c r="E16" s="32"/>
      <c r="F16" s="33"/>
      <c r="G16" s="32">
        <v>15.262344500000001</v>
      </c>
      <c r="H16" s="33">
        <v>3</v>
      </c>
      <c r="I16" s="32">
        <v>5.4653949000000006</v>
      </c>
      <c r="J16" s="33">
        <v>1</v>
      </c>
      <c r="K16" s="34">
        <f t="shared" si="0"/>
        <v>20.727739400000001</v>
      </c>
      <c r="L16" s="35">
        <f t="shared" si="1"/>
        <v>4</v>
      </c>
      <c r="M16" s="36">
        <v>24348</v>
      </c>
      <c r="N16" s="47">
        <f t="shared" si="2"/>
        <v>0.26604292237403504</v>
      </c>
      <c r="O16" s="23"/>
    </row>
    <row r="17" spans="2:15" x14ac:dyDescent="0.25">
      <c r="B17" s="22"/>
      <c r="C17" s="30" t="s">
        <v>30</v>
      </c>
      <c r="D17" s="31"/>
      <c r="E17" s="32"/>
      <c r="F17" s="33"/>
      <c r="G17" s="32"/>
      <c r="H17" s="33"/>
      <c r="I17" s="32">
        <v>9.5496533800000005</v>
      </c>
      <c r="J17" s="33">
        <v>1</v>
      </c>
      <c r="K17" s="34">
        <f t="shared" si="0"/>
        <v>9.5496533800000005</v>
      </c>
      <c r="L17" s="35">
        <f t="shared" si="1"/>
        <v>1</v>
      </c>
      <c r="M17" s="36">
        <v>5514</v>
      </c>
      <c r="N17" s="47">
        <f t="shared" si="2"/>
        <v>0.12257090094804461</v>
      </c>
      <c r="O17" s="23"/>
    </row>
    <row r="18" spans="2:15" x14ac:dyDescent="0.25">
      <c r="B18" s="22"/>
      <c r="C18" s="30" t="s">
        <v>25</v>
      </c>
      <c r="D18" s="31"/>
      <c r="E18" s="32"/>
      <c r="F18" s="33"/>
      <c r="G18" s="32"/>
      <c r="H18" s="33"/>
      <c r="I18" s="32">
        <v>5.0710375700000005</v>
      </c>
      <c r="J18" s="33">
        <v>1</v>
      </c>
      <c r="K18" s="34">
        <f t="shared" si="0"/>
        <v>5.0710375700000005</v>
      </c>
      <c r="L18" s="35">
        <f t="shared" si="1"/>
        <v>1</v>
      </c>
      <c r="M18" s="36">
        <v>44145</v>
      </c>
      <c r="N18" s="47">
        <f t="shared" si="2"/>
        <v>6.5087351232876151E-2</v>
      </c>
      <c r="O18" s="23"/>
    </row>
    <row r="19" spans="2:15" x14ac:dyDescent="0.25">
      <c r="B19" s="22"/>
      <c r="C19" s="30"/>
      <c r="D19" s="31"/>
      <c r="E19" s="32"/>
      <c r="F19" s="33"/>
      <c r="G19" s="32"/>
      <c r="H19" s="33"/>
      <c r="I19" s="32"/>
      <c r="J19" s="33"/>
      <c r="K19" s="34">
        <f t="shared" si="0"/>
        <v>0</v>
      </c>
      <c r="L19" s="35">
        <f t="shared" si="1"/>
        <v>0</v>
      </c>
      <c r="M19" s="36"/>
      <c r="N19" s="47">
        <f t="shared" si="2"/>
        <v>0</v>
      </c>
      <c r="O19" s="23"/>
    </row>
    <row r="20" spans="2:15" x14ac:dyDescent="0.25">
      <c r="B20" s="22"/>
      <c r="C20" s="30"/>
      <c r="D20" s="31"/>
      <c r="E20" s="32"/>
      <c r="F20" s="33"/>
      <c r="G20" s="32"/>
      <c r="H20" s="33"/>
      <c r="I20" s="32"/>
      <c r="J20" s="33"/>
      <c r="K20" s="34">
        <f t="shared" si="0"/>
        <v>0</v>
      </c>
      <c r="L20" s="35">
        <f t="shared" si="1"/>
        <v>0</v>
      </c>
      <c r="M20" s="36"/>
      <c r="N20" s="47">
        <f t="shared" si="2"/>
        <v>0</v>
      </c>
      <c r="O20" s="23"/>
    </row>
    <row r="21" spans="2:15" x14ac:dyDescent="0.25">
      <c r="B21" s="22"/>
      <c r="C21" s="30"/>
      <c r="D21" s="31"/>
      <c r="E21" s="32"/>
      <c r="F21" s="33"/>
      <c r="G21" s="32"/>
      <c r="H21" s="33"/>
      <c r="I21" s="32"/>
      <c r="J21" s="33"/>
      <c r="K21" s="34">
        <f t="shared" si="0"/>
        <v>0</v>
      </c>
      <c r="L21" s="35">
        <f t="shared" si="1"/>
        <v>0</v>
      </c>
      <c r="M21" s="36"/>
      <c r="N21" s="47">
        <f t="shared" si="2"/>
        <v>0</v>
      </c>
      <c r="O21" s="23"/>
    </row>
    <row r="22" spans="2:15" ht="15" customHeight="1" x14ac:dyDescent="0.25">
      <c r="B22" s="22"/>
      <c r="C22" s="30"/>
      <c r="D22" s="31"/>
      <c r="E22" s="32"/>
      <c r="F22" s="33"/>
      <c r="G22" s="32"/>
      <c r="H22" s="33"/>
      <c r="I22" s="32"/>
      <c r="J22" s="33"/>
      <c r="K22" s="34">
        <f t="shared" si="0"/>
        <v>0</v>
      </c>
      <c r="L22" s="35">
        <f t="shared" si="1"/>
        <v>0</v>
      </c>
      <c r="M22" s="36"/>
      <c r="N22" s="47">
        <f t="shared" si="2"/>
        <v>0</v>
      </c>
      <c r="O22" s="23"/>
    </row>
    <row r="23" spans="2:15" x14ac:dyDescent="0.25">
      <c r="B23" s="22"/>
      <c r="C23" s="30"/>
      <c r="D23" s="31"/>
      <c r="E23" s="32"/>
      <c r="F23" s="33"/>
      <c r="G23" s="32"/>
      <c r="H23" s="33"/>
      <c r="I23" s="32"/>
      <c r="J23" s="33"/>
      <c r="K23" s="34">
        <f t="shared" si="0"/>
        <v>0</v>
      </c>
      <c r="L23" s="35">
        <f t="shared" si="1"/>
        <v>0</v>
      </c>
      <c r="M23" s="36"/>
      <c r="N23" s="47">
        <f t="shared" si="2"/>
        <v>0</v>
      </c>
      <c r="O23" s="23"/>
    </row>
    <row r="24" spans="2:15" x14ac:dyDescent="0.25">
      <c r="B24" s="22"/>
      <c r="C24" s="30"/>
      <c r="D24" s="31"/>
      <c r="E24" s="32"/>
      <c r="F24" s="33"/>
      <c r="G24" s="32"/>
      <c r="H24" s="33"/>
      <c r="I24" s="32"/>
      <c r="J24" s="33"/>
      <c r="K24" s="34">
        <f t="shared" si="0"/>
        <v>0</v>
      </c>
      <c r="L24" s="35">
        <f t="shared" si="1"/>
        <v>0</v>
      </c>
      <c r="M24" s="36"/>
      <c r="N24" s="47">
        <f t="shared" si="2"/>
        <v>0</v>
      </c>
      <c r="O24" s="23"/>
    </row>
    <row r="25" spans="2:15" x14ac:dyDescent="0.25">
      <c r="B25" s="22"/>
      <c r="C25" s="155" t="s">
        <v>32</v>
      </c>
      <c r="D25" s="155"/>
      <c r="E25" s="37">
        <f t="shared" ref="E25:M25" si="3">SUM(E15:E24)</f>
        <v>0</v>
      </c>
      <c r="F25" s="38">
        <f t="shared" si="3"/>
        <v>0</v>
      </c>
      <c r="G25" s="37">
        <f t="shared" si="3"/>
        <v>54.945319080000004</v>
      </c>
      <c r="H25" s="38">
        <f t="shared" si="3"/>
        <v>4</v>
      </c>
      <c r="I25" s="37">
        <f t="shared" si="3"/>
        <v>22.965941310000005</v>
      </c>
      <c r="J25" s="38">
        <f t="shared" si="3"/>
        <v>5</v>
      </c>
      <c r="K25" s="37">
        <f t="shared" si="3"/>
        <v>77.911260389999995</v>
      </c>
      <c r="L25" s="38">
        <f t="shared" si="3"/>
        <v>9</v>
      </c>
      <c r="M25" s="39">
        <f t="shared" si="3"/>
        <v>167260</v>
      </c>
      <c r="N25" s="47">
        <f t="shared" ref="N25" si="4">+K25/$K$25</f>
        <v>1</v>
      </c>
      <c r="O25" s="23"/>
    </row>
    <row r="26" spans="2:15" x14ac:dyDescent="0.25">
      <c r="B26" s="22"/>
      <c r="C26" s="147" t="s">
        <v>40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</v>
      </c>
      <c r="F28" s="17"/>
      <c r="G28" s="16">
        <f>+G25/K25</f>
        <v>0.70522949834158122</v>
      </c>
      <c r="H28" s="18"/>
      <c r="I28" s="16">
        <f>+I25/K25</f>
        <v>0.29477050165841895</v>
      </c>
      <c r="J28" s="18"/>
      <c r="K28" s="25">
        <f>+I28+G28+E28</f>
        <v>1.0000000000000002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2:15" x14ac:dyDescent="0.25">
      <c r="B33" s="65"/>
      <c r="C33" s="153" t="s">
        <v>62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66"/>
    </row>
    <row r="34" spans="2:15" ht="15" customHeight="1" x14ac:dyDescent="0.25">
      <c r="B34" s="65"/>
      <c r="C34" s="162" t="str">
        <f>+CONCATENATE("Entre el 2009 y 2017, se ejecutaron y/o comprometieron  S/ ",FIXED(D49,1),"  millones en proyectos mediante obras por impuestos.")</f>
        <v>Entre el 2009 y 2017, se ejecutaron y/o comprometieron  S/ 14.9  millones en proyectos mediante obras por impuestos.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67"/>
    </row>
    <row r="35" spans="2:15" x14ac:dyDescent="0.25">
      <c r="B35" s="6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8"/>
    </row>
    <row r="36" spans="2:15" x14ac:dyDescent="0.25">
      <c r="B36" s="65"/>
      <c r="C36" s="163" t="s">
        <v>61</v>
      </c>
      <c r="D36" s="163"/>
      <c r="E36" s="163"/>
      <c r="F36" s="163"/>
      <c r="G36" s="163"/>
      <c r="H36" s="163"/>
      <c r="I36" s="163"/>
      <c r="J36" s="8"/>
      <c r="K36" s="13"/>
      <c r="L36" s="13"/>
      <c r="M36" s="13"/>
      <c r="N36" s="13"/>
      <c r="O36" s="68"/>
    </row>
    <row r="37" spans="2:15" x14ac:dyDescent="0.25">
      <c r="B37" s="65"/>
      <c r="C37" s="164" t="s">
        <v>16</v>
      </c>
      <c r="D37" s="164"/>
      <c r="E37" s="164"/>
      <c r="F37" s="164"/>
      <c r="G37" s="164"/>
      <c r="H37" s="164"/>
      <c r="I37" s="164"/>
      <c r="J37" s="13"/>
      <c r="K37" s="13"/>
      <c r="L37" s="13"/>
      <c r="M37" s="13"/>
      <c r="N37" s="13"/>
      <c r="O37" s="68"/>
    </row>
    <row r="38" spans="2:15" x14ac:dyDescent="0.25">
      <c r="B38" s="65"/>
      <c r="C38" s="177" t="s">
        <v>51</v>
      </c>
      <c r="D38" s="179" t="s">
        <v>52</v>
      </c>
      <c r="E38" s="179"/>
      <c r="F38" s="179"/>
      <c r="G38" s="180" t="s">
        <v>53</v>
      </c>
      <c r="H38" s="180"/>
      <c r="I38" s="180"/>
      <c r="J38" s="13"/>
      <c r="K38" s="179" t="s">
        <v>60</v>
      </c>
      <c r="L38" s="179"/>
      <c r="M38" s="179"/>
      <c r="N38" s="13"/>
      <c r="O38" s="68"/>
    </row>
    <row r="39" spans="2:15" x14ac:dyDescent="0.25">
      <c r="B39" s="65"/>
      <c r="C39" s="178"/>
      <c r="D39" s="51" t="s">
        <v>57</v>
      </c>
      <c r="E39" s="54" t="s">
        <v>64</v>
      </c>
      <c r="F39" s="54" t="s">
        <v>56</v>
      </c>
      <c r="G39" s="51" t="s">
        <v>57</v>
      </c>
      <c r="H39" s="54" t="s">
        <v>64</v>
      </c>
      <c r="I39" s="54" t="s">
        <v>56</v>
      </c>
      <c r="J39" s="13"/>
      <c r="K39" s="52" t="s">
        <v>58</v>
      </c>
      <c r="L39" s="54" t="s">
        <v>64</v>
      </c>
      <c r="M39" s="52" t="s">
        <v>59</v>
      </c>
      <c r="N39" s="59" t="s">
        <v>65</v>
      </c>
      <c r="O39" s="68"/>
    </row>
    <row r="40" spans="2:15" x14ac:dyDescent="0.25">
      <c r="B40" s="65"/>
      <c r="C40" s="53">
        <v>2009</v>
      </c>
      <c r="D40" s="57"/>
      <c r="E40" s="55"/>
      <c r="F40" s="61"/>
      <c r="G40" s="57"/>
      <c r="H40" s="55"/>
      <c r="I40" s="63"/>
      <c r="J40" s="13"/>
      <c r="K40" s="57">
        <f>+D40+G40</f>
        <v>0</v>
      </c>
      <c r="L40" s="60">
        <f>+E40+H40</f>
        <v>0</v>
      </c>
      <c r="M40" s="61">
        <f>+F40+I40</f>
        <v>0</v>
      </c>
      <c r="N40" s="64">
        <f t="shared" ref="N40:N49" si="5">+K40/$K$49</f>
        <v>0</v>
      </c>
      <c r="O40" s="68"/>
    </row>
    <row r="41" spans="2:15" x14ac:dyDescent="0.25">
      <c r="B41" s="65"/>
      <c r="C41" s="53">
        <v>2010</v>
      </c>
      <c r="D41" s="57"/>
      <c r="E41" s="55"/>
      <c r="F41" s="61"/>
      <c r="G41" s="57"/>
      <c r="H41" s="55"/>
      <c r="I41" s="63"/>
      <c r="J41" s="13"/>
      <c r="K41" s="57">
        <f t="shared" ref="K41:K48" si="6">+D41+G41</f>
        <v>0</v>
      </c>
      <c r="L41" s="60">
        <f t="shared" ref="L41:L48" si="7">+E41+H41</f>
        <v>0</v>
      </c>
      <c r="M41" s="61">
        <f t="shared" ref="M41:M48" si="8">+F41+I41</f>
        <v>0</v>
      </c>
      <c r="N41" s="64">
        <f t="shared" si="5"/>
        <v>0</v>
      </c>
      <c r="O41" s="68"/>
    </row>
    <row r="42" spans="2:15" x14ac:dyDescent="0.25">
      <c r="B42" s="65"/>
      <c r="C42" s="53">
        <v>2011</v>
      </c>
      <c r="D42" s="57"/>
      <c r="E42" s="55"/>
      <c r="F42" s="61"/>
      <c r="G42" s="57"/>
      <c r="H42" s="55"/>
      <c r="I42" s="63"/>
      <c r="J42" s="13"/>
      <c r="K42" s="57">
        <f t="shared" si="6"/>
        <v>0</v>
      </c>
      <c r="L42" s="60">
        <f t="shared" si="7"/>
        <v>0</v>
      </c>
      <c r="M42" s="61">
        <f t="shared" si="8"/>
        <v>0</v>
      </c>
      <c r="N42" s="64">
        <f t="shared" si="5"/>
        <v>0</v>
      </c>
      <c r="O42" s="68"/>
    </row>
    <row r="43" spans="2:15" x14ac:dyDescent="0.25">
      <c r="B43" s="65"/>
      <c r="C43" s="53">
        <v>2012</v>
      </c>
      <c r="D43" s="57"/>
      <c r="E43" s="55"/>
      <c r="F43" s="61"/>
      <c r="G43" s="57"/>
      <c r="H43" s="55"/>
      <c r="I43" s="63"/>
      <c r="J43" s="13"/>
      <c r="K43" s="57">
        <f t="shared" si="6"/>
        <v>0</v>
      </c>
      <c r="L43" s="60">
        <f t="shared" si="7"/>
        <v>0</v>
      </c>
      <c r="M43" s="61">
        <f t="shared" si="8"/>
        <v>0</v>
      </c>
      <c r="N43" s="64">
        <f t="shared" si="5"/>
        <v>0</v>
      </c>
      <c r="O43" s="68"/>
    </row>
    <row r="44" spans="2:15" x14ac:dyDescent="0.25">
      <c r="B44" s="65"/>
      <c r="C44" s="53">
        <v>2013</v>
      </c>
      <c r="D44" s="57"/>
      <c r="E44" s="55"/>
      <c r="F44" s="61"/>
      <c r="G44" s="57">
        <v>39.68297458</v>
      </c>
      <c r="H44" s="55">
        <v>1</v>
      </c>
      <c r="I44" s="63">
        <v>37497</v>
      </c>
      <c r="J44" s="13"/>
      <c r="K44" s="57">
        <f t="shared" si="6"/>
        <v>39.68297458</v>
      </c>
      <c r="L44" s="60">
        <f t="shared" si="7"/>
        <v>1</v>
      </c>
      <c r="M44" s="61">
        <f t="shared" si="8"/>
        <v>37497</v>
      </c>
      <c r="N44" s="64">
        <f t="shared" si="5"/>
        <v>0.5093355489483693</v>
      </c>
      <c r="O44" s="68"/>
    </row>
    <row r="45" spans="2:15" x14ac:dyDescent="0.25">
      <c r="B45" s="65"/>
      <c r="C45" s="53">
        <v>2014</v>
      </c>
      <c r="D45" s="57">
        <v>6.5400273200000001</v>
      </c>
      <c r="E45" s="55">
        <v>1</v>
      </c>
      <c r="F45" s="61">
        <v>10680</v>
      </c>
      <c r="G45" s="57">
        <v>23.343008130000001</v>
      </c>
      <c r="H45" s="55">
        <v>4</v>
      </c>
      <c r="I45" s="63">
        <v>53199</v>
      </c>
      <c r="J45" s="13"/>
      <c r="K45" s="57">
        <f t="shared" si="6"/>
        <v>29.883035450000001</v>
      </c>
      <c r="L45" s="60">
        <f t="shared" si="7"/>
        <v>5</v>
      </c>
      <c r="M45" s="61">
        <f t="shared" si="8"/>
        <v>63879</v>
      </c>
      <c r="N45" s="64">
        <f t="shared" si="5"/>
        <v>0.38355220157413239</v>
      </c>
      <c r="O45" s="68"/>
    </row>
    <row r="46" spans="2:15" x14ac:dyDescent="0.25">
      <c r="B46" s="65"/>
      <c r="C46" s="53">
        <v>2015</v>
      </c>
      <c r="D46" s="57">
        <v>0.59585669999999991</v>
      </c>
      <c r="E46" s="55">
        <v>1</v>
      </c>
      <c r="F46" s="61">
        <v>26555</v>
      </c>
      <c r="G46" s="57"/>
      <c r="H46" s="55"/>
      <c r="I46" s="63"/>
      <c r="J46" s="13"/>
      <c r="K46" s="57">
        <f t="shared" si="6"/>
        <v>0.59585669999999991</v>
      </c>
      <c r="L46" s="60">
        <f t="shared" si="7"/>
        <v>1</v>
      </c>
      <c r="M46" s="61">
        <f t="shared" si="8"/>
        <v>26555</v>
      </c>
      <c r="N46" s="64">
        <f t="shared" si="5"/>
        <v>7.6478893682032992E-3</v>
      </c>
      <c r="O46" s="68"/>
    </row>
    <row r="47" spans="2:15" x14ac:dyDescent="0.25">
      <c r="B47" s="65"/>
      <c r="C47" s="53">
        <v>2016</v>
      </c>
      <c r="D47" s="57">
        <v>5.4653949000000006</v>
      </c>
      <c r="E47" s="55">
        <v>1</v>
      </c>
      <c r="F47" s="61">
        <v>10128</v>
      </c>
      <c r="G47" s="57"/>
      <c r="H47" s="55"/>
      <c r="I47" s="63"/>
      <c r="J47" s="13"/>
      <c r="K47" s="57">
        <f t="shared" si="6"/>
        <v>5.4653949000000006</v>
      </c>
      <c r="L47" s="60">
        <f t="shared" si="7"/>
        <v>1</v>
      </c>
      <c r="M47" s="61">
        <f t="shared" si="8"/>
        <v>10128</v>
      </c>
      <c r="N47" s="64">
        <f t="shared" si="5"/>
        <v>7.0148972980823315E-2</v>
      </c>
      <c r="O47" s="68"/>
    </row>
    <row r="48" spans="2:15" x14ac:dyDescent="0.25">
      <c r="B48" s="65"/>
      <c r="C48" s="53">
        <v>2017</v>
      </c>
      <c r="D48" s="57">
        <v>2.2839987599999998</v>
      </c>
      <c r="E48" s="55">
        <v>1</v>
      </c>
      <c r="F48" s="61">
        <v>29201</v>
      </c>
      <c r="G48" s="57"/>
      <c r="H48" s="55"/>
      <c r="I48" s="63"/>
      <c r="J48" s="13"/>
      <c r="K48" s="57">
        <f t="shared" si="6"/>
        <v>2.2839987599999998</v>
      </c>
      <c r="L48" s="60">
        <f t="shared" si="7"/>
        <v>1</v>
      </c>
      <c r="M48" s="61">
        <f t="shared" si="8"/>
        <v>29201</v>
      </c>
      <c r="N48" s="64">
        <f t="shared" si="5"/>
        <v>2.9315387128471527E-2</v>
      </c>
      <c r="O48" s="68"/>
    </row>
    <row r="49" spans="2:15" x14ac:dyDescent="0.25">
      <c r="B49" s="65"/>
      <c r="C49" s="53" t="s">
        <v>54</v>
      </c>
      <c r="D49" s="58">
        <f t="shared" ref="D49:I49" si="9">SUM(D40:D48)</f>
        <v>14.88527768</v>
      </c>
      <c r="E49" s="56">
        <f t="shared" si="9"/>
        <v>4</v>
      </c>
      <c r="F49" s="62">
        <f t="shared" si="9"/>
        <v>76564</v>
      </c>
      <c r="G49" s="58">
        <f t="shared" si="9"/>
        <v>63.025982710000001</v>
      </c>
      <c r="H49" s="56">
        <f t="shared" si="9"/>
        <v>5</v>
      </c>
      <c r="I49" s="62">
        <f t="shared" si="9"/>
        <v>90696</v>
      </c>
      <c r="J49" s="13"/>
      <c r="K49" s="58">
        <f>SUM(K40:K48)</f>
        <v>77.91126039000001</v>
      </c>
      <c r="L49" s="56">
        <f>SUM(L40:L48)</f>
        <v>9</v>
      </c>
      <c r="M49" s="62">
        <f>SUM(M40:M48)</f>
        <v>167260</v>
      </c>
      <c r="N49" s="64">
        <f t="shared" si="5"/>
        <v>1</v>
      </c>
      <c r="O49" s="68"/>
    </row>
    <row r="50" spans="2:15" x14ac:dyDescent="0.25">
      <c r="B50" s="65"/>
      <c r="C50" s="147" t="s">
        <v>63</v>
      </c>
      <c r="D50" s="147"/>
      <c r="E50" s="147"/>
      <c r="F50" s="147"/>
      <c r="G50" s="147"/>
      <c r="H50" s="147"/>
      <c r="I50" s="147"/>
      <c r="J50" s="13"/>
      <c r="K50" s="13"/>
      <c r="L50" s="13"/>
      <c r="M50" s="13"/>
      <c r="N50" s="13"/>
      <c r="O50" s="68"/>
    </row>
    <row r="51" spans="2:15" x14ac:dyDescent="0.25">
      <c r="B51" s="65"/>
      <c r="C51" s="48" t="s">
        <v>55</v>
      </c>
      <c r="D51" s="13"/>
      <c r="E51" s="13"/>
      <c r="F51" s="13"/>
      <c r="G51" s="49"/>
      <c r="H51" s="50"/>
      <c r="I51" s="50"/>
      <c r="J51" s="13"/>
      <c r="K51" s="13"/>
      <c r="L51" s="13"/>
      <c r="M51" s="13"/>
      <c r="N51" s="13"/>
      <c r="O51" s="68"/>
    </row>
    <row r="52" spans="2:15" x14ac:dyDescent="0.25">
      <c r="B52" s="65"/>
      <c r="C52" s="13"/>
      <c r="D52" s="13"/>
      <c r="E52" s="13"/>
      <c r="F52" s="13"/>
      <c r="G52" s="48"/>
      <c r="H52" s="49"/>
      <c r="I52" s="50"/>
      <c r="J52" s="50"/>
      <c r="K52" s="13"/>
      <c r="L52" s="13"/>
      <c r="M52" s="13"/>
      <c r="N52" s="13"/>
      <c r="O52" s="68"/>
    </row>
    <row r="53" spans="2:15" x14ac:dyDescent="0.2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6" spans="2:15" ht="15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2:15" x14ac:dyDescent="0.25">
      <c r="B57" s="65"/>
      <c r="C57" s="153" t="s">
        <v>81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6"/>
    </row>
    <row r="58" spans="2:15" x14ac:dyDescent="0.25">
      <c r="B58" s="65"/>
      <c r="C58" s="162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S/77.9 millones en proyectos mediante obras por impuestos. Entre las principales empresas que se comprometieron figuran: Banco de Crédito del Perú-BCP con un compromiso de (50.9%), seguido por el BCP - Inversiones Centenario (19.6%)  y el Volcan - Ferreyros - Chinalco (12.3%) entre las principales.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67"/>
    </row>
    <row r="59" spans="2:15" x14ac:dyDescent="0.25">
      <c r="B59" s="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67"/>
    </row>
    <row r="60" spans="2:15" x14ac:dyDescent="0.25">
      <c r="B60" s="65"/>
      <c r="C60" s="176" t="s">
        <v>66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68"/>
    </row>
    <row r="61" spans="2:15" x14ac:dyDescent="0.25">
      <c r="B61" s="65"/>
      <c r="C61" s="13"/>
      <c r="D61" s="13"/>
      <c r="E61" s="13"/>
      <c r="F61" s="159" t="s">
        <v>67</v>
      </c>
      <c r="G61" s="159"/>
      <c r="H61" s="159"/>
      <c r="I61" s="159"/>
      <c r="J61" s="159"/>
      <c r="K61" s="159"/>
      <c r="L61" s="13"/>
      <c r="M61" s="13"/>
      <c r="N61" s="13"/>
      <c r="O61" s="68"/>
    </row>
    <row r="62" spans="2:15" x14ac:dyDescent="0.25">
      <c r="B62" s="65"/>
      <c r="C62" s="160" t="s">
        <v>68</v>
      </c>
      <c r="D62" s="161"/>
      <c r="E62" s="73">
        <v>2011</v>
      </c>
      <c r="F62" s="73">
        <v>2012</v>
      </c>
      <c r="G62" s="73">
        <v>2013</v>
      </c>
      <c r="H62" s="73">
        <v>2014</v>
      </c>
      <c r="I62" s="73">
        <v>2015</v>
      </c>
      <c r="J62" s="73">
        <v>2016</v>
      </c>
      <c r="K62" s="73">
        <v>2017</v>
      </c>
      <c r="L62" s="73" t="s">
        <v>32</v>
      </c>
      <c r="M62" s="73" t="s">
        <v>69</v>
      </c>
      <c r="N62" s="73" t="s">
        <v>78</v>
      </c>
      <c r="O62" s="68"/>
    </row>
    <row r="63" spans="2:15" x14ac:dyDescent="0.25">
      <c r="B63" s="65"/>
      <c r="C63" s="78" t="s">
        <v>76</v>
      </c>
      <c r="D63" s="79"/>
      <c r="E63" s="74"/>
      <c r="F63" s="74"/>
      <c r="G63" s="74">
        <v>39.68297458</v>
      </c>
      <c r="H63" s="74"/>
      <c r="I63" s="74"/>
      <c r="J63" s="74"/>
      <c r="K63" s="74"/>
      <c r="L63" s="74">
        <f t="shared" ref="L63:L70" si="10">SUM(E63:K63)</f>
        <v>39.68297458</v>
      </c>
      <c r="M63" s="75">
        <f t="shared" ref="M63:M70" si="11">+L63/$L$83</f>
        <v>0.5093355489483693</v>
      </c>
      <c r="N63" s="74">
        <v>37497</v>
      </c>
      <c r="O63" s="68"/>
    </row>
    <row r="64" spans="2:15" x14ac:dyDescent="0.25">
      <c r="B64" s="65"/>
      <c r="C64" s="78" t="s">
        <v>96</v>
      </c>
      <c r="D64" s="79"/>
      <c r="E64" s="74"/>
      <c r="F64" s="74"/>
      <c r="G64" s="74"/>
      <c r="H64" s="74">
        <v>15.262344500000001</v>
      </c>
      <c r="I64" s="74"/>
      <c r="J64" s="74"/>
      <c r="K64" s="74"/>
      <c r="L64" s="74">
        <f t="shared" si="10"/>
        <v>15.262344500000001</v>
      </c>
      <c r="M64" s="75">
        <f t="shared" si="11"/>
        <v>0.1958939493932117</v>
      </c>
      <c r="N64" s="74">
        <v>14220</v>
      </c>
      <c r="O64" s="68"/>
    </row>
    <row r="65" spans="2:15" x14ac:dyDescent="0.25">
      <c r="B65" s="65"/>
      <c r="C65" s="78" t="s">
        <v>101</v>
      </c>
      <c r="D65" s="79"/>
      <c r="E65" s="74"/>
      <c r="F65" s="74"/>
      <c r="G65" s="74"/>
      <c r="H65" s="74">
        <v>9.5496533800000005</v>
      </c>
      <c r="I65" s="74"/>
      <c r="J65" s="74"/>
      <c r="K65" s="74"/>
      <c r="L65" s="74">
        <f t="shared" si="10"/>
        <v>9.5496533800000005</v>
      </c>
      <c r="M65" s="75">
        <f t="shared" si="11"/>
        <v>0.12257090094804458</v>
      </c>
      <c r="N65" s="74">
        <v>5514</v>
      </c>
      <c r="O65" s="68"/>
    </row>
    <row r="66" spans="2:15" x14ac:dyDescent="0.25">
      <c r="B66" s="65"/>
      <c r="C66" s="78" t="s">
        <v>97</v>
      </c>
      <c r="D66" s="79"/>
      <c r="E66" s="74"/>
      <c r="F66" s="74"/>
      <c r="G66" s="74"/>
      <c r="H66" s="74"/>
      <c r="I66" s="74"/>
      <c r="J66" s="74">
        <v>5.4653949000000006</v>
      </c>
      <c r="K66" s="74"/>
      <c r="L66" s="74">
        <f t="shared" si="10"/>
        <v>5.4653949000000006</v>
      </c>
      <c r="M66" s="75">
        <f t="shared" si="11"/>
        <v>7.0148972980823315E-2</v>
      </c>
      <c r="N66" s="74">
        <v>10128</v>
      </c>
      <c r="O66" s="68"/>
    </row>
    <row r="67" spans="2:15" x14ac:dyDescent="0.25">
      <c r="B67" s="65"/>
      <c r="C67" s="78" t="s">
        <v>100</v>
      </c>
      <c r="D67" s="79"/>
      <c r="E67" s="74"/>
      <c r="F67" s="74"/>
      <c r="G67" s="74"/>
      <c r="H67" s="74">
        <v>5.0710375700000005</v>
      </c>
      <c r="I67" s="74"/>
      <c r="J67" s="74"/>
      <c r="K67" s="74"/>
      <c r="L67" s="74">
        <f t="shared" si="10"/>
        <v>5.0710375700000005</v>
      </c>
      <c r="M67" s="75">
        <f t="shared" si="11"/>
        <v>6.5087351232876137E-2</v>
      </c>
      <c r="N67" s="74">
        <v>44145</v>
      </c>
      <c r="O67" s="68"/>
    </row>
    <row r="68" spans="2:15" x14ac:dyDescent="0.25">
      <c r="B68" s="65"/>
      <c r="C68" s="78" t="s">
        <v>99</v>
      </c>
      <c r="D68" s="79"/>
      <c r="E68" s="74"/>
      <c r="F68" s="74"/>
      <c r="G68" s="74"/>
      <c r="H68" s="74"/>
      <c r="I68" s="74"/>
      <c r="J68" s="74"/>
      <c r="K68" s="74">
        <v>2.2839987599999998</v>
      </c>
      <c r="L68" s="74">
        <f t="shared" si="10"/>
        <v>2.2839987599999998</v>
      </c>
      <c r="M68" s="75">
        <f t="shared" si="11"/>
        <v>2.9315387128471527E-2</v>
      </c>
      <c r="N68" s="74">
        <v>29201</v>
      </c>
      <c r="O68" s="68"/>
    </row>
    <row r="69" spans="2:15" x14ac:dyDescent="0.25">
      <c r="B69" s="65"/>
      <c r="C69" s="78" t="s">
        <v>98</v>
      </c>
      <c r="D69" s="79"/>
      <c r="E69" s="74"/>
      <c r="F69" s="74"/>
      <c r="G69" s="74"/>
      <c r="H69" s="74"/>
      <c r="I69" s="74">
        <v>0.59585669999999991</v>
      </c>
      <c r="J69" s="74"/>
      <c r="K69" s="74"/>
      <c r="L69" s="74">
        <f t="shared" si="10"/>
        <v>0.59585669999999991</v>
      </c>
      <c r="M69" s="75">
        <f t="shared" si="11"/>
        <v>7.6478893682032992E-3</v>
      </c>
      <c r="N69" s="74">
        <v>26555</v>
      </c>
      <c r="O69" s="68"/>
    </row>
    <row r="70" spans="2:15" x14ac:dyDescent="0.25">
      <c r="B70" s="65"/>
      <c r="C70" s="80"/>
      <c r="D70" s="81"/>
      <c r="E70" s="76"/>
      <c r="F70" s="76"/>
      <c r="G70" s="76"/>
      <c r="H70" s="76"/>
      <c r="I70" s="76"/>
      <c r="J70" s="76"/>
      <c r="K70" s="76"/>
      <c r="L70" s="76">
        <f t="shared" si="10"/>
        <v>0</v>
      </c>
      <c r="M70" s="77">
        <f t="shared" si="11"/>
        <v>0</v>
      </c>
      <c r="N70" s="76"/>
      <c r="O70" s="68"/>
    </row>
    <row r="71" spans="2:15" x14ac:dyDescent="0.25">
      <c r="B71" s="65"/>
      <c r="C71" s="80"/>
      <c r="D71" s="81"/>
      <c r="E71" s="76"/>
      <c r="F71" s="76"/>
      <c r="G71" s="76"/>
      <c r="H71" s="76"/>
      <c r="I71" s="76"/>
      <c r="J71" s="76"/>
      <c r="K71" s="76"/>
      <c r="L71" s="76">
        <f t="shared" ref="L71:L82" si="12">SUM(E71:K71)</f>
        <v>0</v>
      </c>
      <c r="M71" s="77">
        <f t="shared" ref="M71:M83" si="13">+L71/$L$83</f>
        <v>0</v>
      </c>
      <c r="N71" s="76"/>
      <c r="O71" s="68"/>
    </row>
    <row r="72" spans="2:15" x14ac:dyDescent="0.25">
      <c r="B72" s="65"/>
      <c r="C72" s="80"/>
      <c r="D72" s="81"/>
      <c r="E72" s="76"/>
      <c r="F72" s="76"/>
      <c r="G72" s="76"/>
      <c r="H72" s="76"/>
      <c r="I72" s="76"/>
      <c r="J72" s="76"/>
      <c r="K72" s="76"/>
      <c r="L72" s="76">
        <f t="shared" si="12"/>
        <v>0</v>
      </c>
      <c r="M72" s="77">
        <f t="shared" si="13"/>
        <v>0</v>
      </c>
      <c r="N72" s="76"/>
      <c r="O72" s="68"/>
    </row>
    <row r="73" spans="2:15" x14ac:dyDescent="0.25">
      <c r="B73" s="65"/>
      <c r="C73" s="80"/>
      <c r="D73" s="81"/>
      <c r="E73" s="76"/>
      <c r="F73" s="76"/>
      <c r="G73" s="76"/>
      <c r="H73" s="76"/>
      <c r="I73" s="76"/>
      <c r="J73" s="76"/>
      <c r="K73" s="76"/>
      <c r="L73" s="76">
        <f t="shared" si="12"/>
        <v>0</v>
      </c>
      <c r="M73" s="77">
        <f t="shared" si="13"/>
        <v>0</v>
      </c>
      <c r="N73" s="76"/>
      <c r="O73" s="68"/>
    </row>
    <row r="74" spans="2:15" x14ac:dyDescent="0.25">
      <c r="B74" s="65"/>
      <c r="C74" s="80"/>
      <c r="D74" s="81"/>
      <c r="E74" s="76"/>
      <c r="F74" s="76"/>
      <c r="G74" s="76"/>
      <c r="H74" s="76"/>
      <c r="I74" s="76"/>
      <c r="J74" s="76"/>
      <c r="K74" s="76"/>
      <c r="L74" s="76">
        <f t="shared" si="12"/>
        <v>0</v>
      </c>
      <c r="M74" s="77">
        <f t="shared" si="13"/>
        <v>0</v>
      </c>
      <c r="N74" s="76"/>
      <c r="O74" s="68"/>
    </row>
    <row r="75" spans="2:15" x14ac:dyDescent="0.25">
      <c r="B75" s="65"/>
      <c r="C75" s="184"/>
      <c r="D75" s="185"/>
      <c r="E75" s="76"/>
      <c r="F75" s="76"/>
      <c r="G75" s="76"/>
      <c r="H75" s="76"/>
      <c r="I75" s="76"/>
      <c r="J75" s="76"/>
      <c r="K75" s="76"/>
      <c r="L75" s="76">
        <f t="shared" si="12"/>
        <v>0</v>
      </c>
      <c r="M75" s="77">
        <f t="shared" si="13"/>
        <v>0</v>
      </c>
      <c r="N75" s="76"/>
      <c r="O75" s="68"/>
    </row>
    <row r="76" spans="2:15" x14ac:dyDescent="0.25">
      <c r="B76" s="65"/>
      <c r="C76" s="184"/>
      <c r="D76" s="185"/>
      <c r="E76" s="76"/>
      <c r="F76" s="76"/>
      <c r="G76" s="76"/>
      <c r="H76" s="76"/>
      <c r="I76" s="76"/>
      <c r="J76" s="76"/>
      <c r="K76" s="76"/>
      <c r="L76" s="76">
        <f t="shared" si="12"/>
        <v>0</v>
      </c>
      <c r="M76" s="77">
        <f t="shared" si="13"/>
        <v>0</v>
      </c>
      <c r="N76" s="76"/>
      <c r="O76" s="68"/>
    </row>
    <row r="77" spans="2:15" x14ac:dyDescent="0.25">
      <c r="B77" s="65"/>
      <c r="C77" s="184"/>
      <c r="D77" s="185"/>
      <c r="E77" s="76"/>
      <c r="F77" s="76"/>
      <c r="G77" s="76"/>
      <c r="H77" s="76"/>
      <c r="I77" s="76"/>
      <c r="J77" s="76"/>
      <c r="K77" s="76"/>
      <c r="L77" s="76">
        <f t="shared" si="12"/>
        <v>0</v>
      </c>
      <c r="M77" s="77">
        <f t="shared" si="13"/>
        <v>0</v>
      </c>
      <c r="N77" s="76"/>
      <c r="O77" s="68"/>
    </row>
    <row r="78" spans="2:15" x14ac:dyDescent="0.25">
      <c r="B78" s="65"/>
      <c r="C78" s="184"/>
      <c r="D78" s="185"/>
      <c r="E78" s="76"/>
      <c r="F78" s="76"/>
      <c r="G78" s="76"/>
      <c r="H78" s="76"/>
      <c r="I78" s="76"/>
      <c r="J78" s="76"/>
      <c r="K78" s="76"/>
      <c r="L78" s="76">
        <f t="shared" si="12"/>
        <v>0</v>
      </c>
      <c r="M78" s="77">
        <f t="shared" si="13"/>
        <v>0</v>
      </c>
      <c r="N78" s="76"/>
      <c r="O78" s="68"/>
    </row>
    <row r="79" spans="2:15" x14ac:dyDescent="0.25">
      <c r="B79" s="65"/>
      <c r="C79" s="184"/>
      <c r="D79" s="185"/>
      <c r="E79" s="76"/>
      <c r="F79" s="76"/>
      <c r="G79" s="76"/>
      <c r="H79" s="76"/>
      <c r="I79" s="76"/>
      <c r="J79" s="76"/>
      <c r="K79" s="76"/>
      <c r="L79" s="76">
        <f t="shared" si="12"/>
        <v>0</v>
      </c>
      <c r="M79" s="77">
        <f t="shared" si="13"/>
        <v>0</v>
      </c>
      <c r="N79" s="76"/>
      <c r="O79" s="68"/>
    </row>
    <row r="80" spans="2:15" x14ac:dyDescent="0.25">
      <c r="B80" s="65"/>
      <c r="C80" s="184"/>
      <c r="D80" s="185"/>
      <c r="E80" s="76"/>
      <c r="F80" s="76"/>
      <c r="G80" s="76"/>
      <c r="H80" s="76"/>
      <c r="I80" s="76"/>
      <c r="J80" s="76"/>
      <c r="K80" s="76"/>
      <c r="L80" s="76">
        <f t="shared" si="12"/>
        <v>0</v>
      </c>
      <c r="M80" s="77">
        <f t="shared" si="13"/>
        <v>0</v>
      </c>
      <c r="N80" s="76"/>
      <c r="O80" s="68"/>
    </row>
    <row r="81" spans="2:15" x14ac:dyDescent="0.25">
      <c r="B81" s="65"/>
      <c r="C81" s="184"/>
      <c r="D81" s="185"/>
      <c r="E81" s="76"/>
      <c r="F81" s="76"/>
      <c r="G81" s="76"/>
      <c r="H81" s="76"/>
      <c r="I81" s="76"/>
      <c r="J81" s="76"/>
      <c r="K81" s="76"/>
      <c r="L81" s="76">
        <f t="shared" si="12"/>
        <v>0</v>
      </c>
      <c r="M81" s="77">
        <f t="shared" si="13"/>
        <v>0</v>
      </c>
      <c r="N81" s="76"/>
      <c r="O81" s="68"/>
    </row>
    <row r="82" spans="2:15" x14ac:dyDescent="0.25">
      <c r="B82" s="65"/>
      <c r="C82" s="184"/>
      <c r="D82" s="185"/>
      <c r="E82" s="76"/>
      <c r="F82" s="76"/>
      <c r="G82" s="76"/>
      <c r="H82" s="76"/>
      <c r="I82" s="76"/>
      <c r="J82" s="76"/>
      <c r="K82" s="76"/>
      <c r="L82" s="76">
        <f t="shared" si="12"/>
        <v>0</v>
      </c>
      <c r="M82" s="77">
        <f t="shared" si="13"/>
        <v>0</v>
      </c>
      <c r="N82" s="76"/>
      <c r="O82" s="68"/>
    </row>
    <row r="83" spans="2:15" x14ac:dyDescent="0.25">
      <c r="B83" s="65"/>
      <c r="C83" s="181" t="s">
        <v>32</v>
      </c>
      <c r="D83" s="181"/>
      <c r="E83" s="74">
        <f t="shared" ref="E83" si="14">SUM(E63:E69)</f>
        <v>0</v>
      </c>
      <c r="F83" s="74">
        <f t="shared" ref="F83:K83" si="15">SUM(F63:F82)</f>
        <v>0</v>
      </c>
      <c r="G83" s="74">
        <f t="shared" si="15"/>
        <v>39.68297458</v>
      </c>
      <c r="H83" s="74">
        <f t="shared" si="15"/>
        <v>29.883035450000001</v>
      </c>
      <c r="I83" s="74">
        <f t="shared" si="15"/>
        <v>0.59585669999999991</v>
      </c>
      <c r="J83" s="74">
        <f t="shared" si="15"/>
        <v>5.4653949000000006</v>
      </c>
      <c r="K83" s="74">
        <f t="shared" si="15"/>
        <v>2.2839987599999998</v>
      </c>
      <c r="L83" s="74">
        <f>SUM(L63:L82)</f>
        <v>77.91126039000001</v>
      </c>
      <c r="M83" s="75">
        <f t="shared" si="13"/>
        <v>1</v>
      </c>
      <c r="N83" s="74">
        <f>SUM(N63:N82)</f>
        <v>167260</v>
      </c>
      <c r="O83" s="68"/>
    </row>
    <row r="84" spans="2:15" x14ac:dyDescent="0.25">
      <c r="B84" s="65"/>
      <c r="C84" s="158" t="s">
        <v>79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68"/>
    </row>
    <row r="85" spans="2:15" x14ac:dyDescent="0.25">
      <c r="B85" s="6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68"/>
    </row>
    <row r="86" spans="2:15" x14ac:dyDescent="0.25">
      <c r="B86" s="69"/>
      <c r="C86" s="70"/>
      <c r="D86" s="70"/>
      <c r="E86" s="72"/>
      <c r="F86" s="72"/>
      <c r="G86" s="72"/>
      <c r="H86" s="72"/>
      <c r="I86" s="72"/>
      <c r="J86" s="72"/>
      <c r="K86" s="70"/>
      <c r="L86" s="70"/>
      <c r="M86" s="70"/>
      <c r="N86" s="70"/>
      <c r="O86" s="71"/>
    </row>
  </sheetData>
  <sortState ref="C63:N69">
    <sortCondition descending="1" ref="L63:L69"/>
  </sortState>
  <mergeCells count="37">
    <mergeCell ref="C82:D82"/>
    <mergeCell ref="C83:D83"/>
    <mergeCell ref="C84:N84"/>
    <mergeCell ref="C77:D77"/>
    <mergeCell ref="C78:D78"/>
    <mergeCell ref="C79:D79"/>
    <mergeCell ref="C80:D80"/>
    <mergeCell ref="C81:D81"/>
    <mergeCell ref="C75:D75"/>
    <mergeCell ref="C76:D76"/>
    <mergeCell ref="C62:D62"/>
    <mergeCell ref="C50:I50"/>
    <mergeCell ref="C57:N57"/>
    <mergeCell ref="C58:N59"/>
    <mergeCell ref="F61:K61"/>
    <mergeCell ref="C60:N60"/>
    <mergeCell ref="C33:N33"/>
    <mergeCell ref="C34:N34"/>
    <mergeCell ref="C36:I36"/>
    <mergeCell ref="C37:I37"/>
    <mergeCell ref="C38:C39"/>
    <mergeCell ref="D38:F38"/>
    <mergeCell ref="G38:I38"/>
    <mergeCell ref="K38:M38"/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Carátula</vt:lpstr>
      <vt:lpstr>Índice</vt:lpstr>
      <vt:lpstr>Centro</vt:lpstr>
      <vt:lpstr>Áncash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2018-01-26T21:19:35Z</dcterms:modified>
</cp:coreProperties>
</file>